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link\share\4.スポーツ推進班\補助金要綱要領\R7年度\02_スポ協⇒競技団体補助金関連要綱等の改正\R7\"/>
    </mc:Choice>
  </mc:AlternateContent>
  <xr:revisionPtr revIDLastSave="0" documentId="13_ncr:1_{9EE64D1D-A331-4B8F-9011-16BE4B88FB44}" xr6:coauthVersionLast="47" xr6:coauthVersionMax="47" xr10:uidLastSave="{00000000-0000-0000-0000-000000000000}"/>
  <bookViews>
    <workbookView xWindow="-28920" yWindow="-5625" windowWidth="29040" windowHeight="15720" tabRatio="778" xr2:uid="{EB08A4B4-98F4-465F-A452-09B03115388A}"/>
  </bookViews>
  <sheets>
    <sheet name="基本" sheetId="3" r:id="rId1"/>
    <sheet name="鑑・請求" sheetId="14" r:id="rId2"/>
    <sheet name="指導者" sheetId="13" r:id="rId3"/>
    <sheet name="選手" sheetId="12" r:id="rId4"/>
    <sheet name="ｸﾗﾌﾞ" sheetId="10" r:id="rId5"/>
    <sheet name="備品" sheetId="15" r:id="rId6"/>
    <sheet name="その他" sheetId="16" r:id="rId7"/>
    <sheet name="領収" sheetId="19" r:id="rId8"/>
    <sheet name="旅費" sheetId="17" r:id="rId9"/>
    <sheet name="宿泊手当" sheetId="22" r:id="rId10"/>
    <sheet name="リスト" sheetId="2" state="hidden" r:id="rId11"/>
    <sheet name="BASE" sheetId="1" state="hidden" r:id="rId12"/>
  </sheets>
  <definedNames>
    <definedName name="_xlnm._FilterDatabase" localSheetId="4" hidden="1">ｸﾗﾌﾞ!$A$1:$X$1602</definedName>
    <definedName name="_xlnm._FilterDatabase" localSheetId="1" hidden="1">鑑・請求!$A$1:$AJ$256</definedName>
    <definedName name="_xlnm._FilterDatabase" localSheetId="2" hidden="1">指導者!$A$1:$AP$34</definedName>
    <definedName name="_xlnm._FilterDatabase" localSheetId="3" hidden="1">選手!$A$1:$AP$332</definedName>
    <definedName name="_xlnm.Print_Area" localSheetId="4">ｸﾗﾌﾞ!$C$2:$S$1602</definedName>
    <definedName name="_xlnm.Print_Area" localSheetId="6">その他!$B$2:$U$52</definedName>
    <definedName name="_xlnm.Print_Area" localSheetId="10">リスト!$A$1:$AC$45</definedName>
    <definedName name="_xlnm.Print_Area" localSheetId="1">鑑・請求!$B$2:$AI$256</definedName>
    <definedName name="_xlnm.Print_Area" localSheetId="0">基本!$A$1:$G$54</definedName>
    <definedName name="_xlnm.Print_Area" localSheetId="2">指導者!$B$2:$AM$34</definedName>
    <definedName name="_xlnm.Print_Area" localSheetId="9">宿泊手当!$A$1:$J$27</definedName>
    <definedName name="_xlnm.Print_Area" localSheetId="3">選手!$B$2:$AM$331</definedName>
    <definedName name="_xlnm.Print_Area" localSheetId="5">備品!$B$2:$U$52</definedName>
    <definedName name="_xlnm.Print_Area" localSheetId="8">旅費!$A$1:$J$27</definedName>
    <definedName name="_xlnm.Print_Area" localSheetId="7">領収!$A$1:$H$49</definedName>
    <definedName name="コーチングセミナー事業">#REF!</definedName>
    <definedName name="ジュニアクラブ活動事業">#REF!</definedName>
    <definedName name="ジュニア指導者育成事業">#REF!</definedName>
    <definedName name="チームやまぐちチャレンジ強化事業" localSheetId="4">ｸﾗﾌﾞ!$X$11:$X$14</definedName>
    <definedName name="チームやまぐちチャレンジ強化事業">#REF!</definedName>
    <definedName name="チームやまぐち優秀指導者育成事業">#REF!</definedName>
    <definedName name="トップアスリート等を活用した魅力発信事業">#REF!</definedName>
    <definedName name="トップコーチ育成事業">#REF!</definedName>
    <definedName name="トップスポーツクラブ強化事業" localSheetId="4">ｸﾗﾌﾞ!$V$11:$V$14</definedName>
    <definedName name="トップスポーツクラブ強化事業">#REF!</definedName>
    <definedName name="ふるさと選手確保・活用事業" localSheetId="4">ｸﾗﾌﾞ!$V$11:$V$14</definedName>
    <definedName name="ふるさと選手確保・活用事業">#REF!</definedName>
    <definedName name="やまぐち未来アスリートチャレンジ事業">#REF!</definedName>
    <definedName name="強化拠点校強化事業" localSheetId="4">ｸﾗﾌﾞ!$U$11:$U$14</definedName>
    <definedName name="強化拠点校強化事業">#REF!</definedName>
    <definedName name="国スポ入賞に向けた強化事業" localSheetId="4">ｸﾗﾌﾞ!$V$11:$V$14</definedName>
    <definedName name="国スポ入賞に向けた強化事業">#REF!</definedName>
    <definedName name="中高成連携合同強化練習会事業" localSheetId="4">ｸﾗﾌﾞ!$W$11:$W$14</definedName>
    <definedName name="中高成連携合同強化練習会事業">#REF!</definedName>
    <definedName name="中国ブロック突破に向けた強化事業" localSheetId="4">ｸﾗﾌﾞ!$U$11:$U$14</definedName>
    <definedName name="中国ブロック突破に向けた強化事業">#REF!</definedName>
    <definedName name="未来アスリート強化事業">#REF!</definedName>
    <definedName name="有望競技_種別_強化事業" localSheetId="4">ｸﾗﾌﾞ!$U$11:$U$14</definedName>
    <definedName name="有望競技_種別_強化事業">#REF!</definedName>
    <definedName name="有望競技種別強化事業" localSheetId="4">ｸﾗﾌﾞ!$U$11:$U$14</definedName>
    <definedName name="有望競技種別強化事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9" l="1"/>
  <c r="R1464" i="10" l="1"/>
  <c r="R1414" i="10"/>
  <c r="R1364" i="10"/>
  <c r="R1314" i="10"/>
  <c r="R1264" i="10"/>
  <c r="R1214" i="10"/>
  <c r="R1164" i="10"/>
  <c r="R1114" i="10"/>
  <c r="R1064" i="10"/>
  <c r="R1014" i="10"/>
  <c r="R964" i="10"/>
  <c r="R914" i="10"/>
  <c r="R864" i="10"/>
  <c r="R814" i="10"/>
  <c r="R764" i="10"/>
  <c r="R714" i="10"/>
  <c r="R664" i="10"/>
  <c r="R614" i="10"/>
  <c r="R564" i="10"/>
  <c r="R514" i="10"/>
  <c r="R464" i="10"/>
  <c r="R414" i="10"/>
  <c r="R364" i="10"/>
  <c r="R314" i="10"/>
  <c r="R264" i="10"/>
  <c r="R214" i="10"/>
  <c r="R164" i="10"/>
  <c r="R114" i="10"/>
  <c r="R64" i="10"/>
  <c r="R14" i="10"/>
  <c r="K332" i="12" l="1"/>
  <c r="R65" i="10" s="1"/>
  <c r="L332" i="12"/>
  <c r="R115" i="10" s="1"/>
  <c r="M332" i="12"/>
  <c r="R165" i="10" s="1"/>
  <c r="N332" i="12"/>
  <c r="R215" i="10" s="1"/>
  <c r="O332" i="12"/>
  <c r="R265" i="10" s="1"/>
  <c r="P332" i="12"/>
  <c r="R315" i="10" s="1"/>
  <c r="Q332" i="12"/>
  <c r="R365" i="10" s="1"/>
  <c r="R332" i="12"/>
  <c r="R415" i="10" s="1"/>
  <c r="S332" i="12"/>
  <c r="R465" i="10" s="1"/>
  <c r="T332" i="12"/>
  <c r="R515" i="10" s="1"/>
  <c r="U332" i="12"/>
  <c r="R565" i="10" s="1"/>
  <c r="V332" i="12"/>
  <c r="R615" i="10" s="1"/>
  <c r="W332" i="12"/>
  <c r="R665" i="10" s="1"/>
  <c r="X332" i="12"/>
  <c r="R715" i="10" s="1"/>
  <c r="Y332" i="12"/>
  <c r="R765" i="10" s="1"/>
  <c r="Z332" i="12"/>
  <c r="R815" i="10" s="1"/>
  <c r="AA332" i="12"/>
  <c r="R865" i="10" s="1"/>
  <c r="AB332" i="12"/>
  <c r="R915" i="10" s="1"/>
  <c r="AC332" i="12"/>
  <c r="R965" i="10" s="1"/>
  <c r="AD332" i="12"/>
  <c r="R1015" i="10" s="1"/>
  <c r="AE332" i="12"/>
  <c r="R1065" i="10" s="1"/>
  <c r="AF332" i="12"/>
  <c r="R1115" i="10" s="1"/>
  <c r="AG332" i="12"/>
  <c r="R1165" i="10" s="1"/>
  <c r="AH332" i="12"/>
  <c r="R1215" i="10" s="1"/>
  <c r="AI332" i="12"/>
  <c r="R1265" i="10" s="1"/>
  <c r="AJ332" i="12"/>
  <c r="R1315" i="10" s="1"/>
  <c r="AK332" i="12"/>
  <c r="R1365" i="10" s="1"/>
  <c r="AL332" i="12"/>
  <c r="R1415" i="10" s="1"/>
  <c r="AM332" i="12"/>
  <c r="R1465" i="10" s="1"/>
  <c r="J332" i="12"/>
  <c r="R15" i="10" s="1"/>
  <c r="K35" i="13"/>
  <c r="L35" i="13"/>
  <c r="M35" i="13"/>
  <c r="N35" i="13"/>
  <c r="O35" i="13"/>
  <c r="P35" i="13"/>
  <c r="Q35" i="13"/>
  <c r="R35" i="13"/>
  <c r="S35" i="13"/>
  <c r="T35" i="13"/>
  <c r="U35" i="13"/>
  <c r="V35" i="13"/>
  <c r="W35" i="13"/>
  <c r="X35" i="13"/>
  <c r="Y35" i="13"/>
  <c r="Z35" i="13"/>
  <c r="AA35" i="13"/>
  <c r="AB35" i="13"/>
  <c r="AC35" i="13"/>
  <c r="AD35" i="13"/>
  <c r="AE35" i="13"/>
  <c r="AF35" i="13"/>
  <c r="AG35" i="13"/>
  <c r="AH35" i="13"/>
  <c r="AI35" i="13"/>
  <c r="AJ35" i="13"/>
  <c r="AK35" i="13"/>
  <c r="AL35" i="13"/>
  <c r="AM35" i="13"/>
  <c r="J35" i="13"/>
  <c r="G33" i="3" l="1"/>
  <c r="A53" i="3" l="1"/>
  <c r="A52" i="3"/>
  <c r="A51" i="3"/>
  <c r="A50" i="3"/>
  <c r="A49" i="3"/>
  <c r="A48" i="3"/>
  <c r="A47" i="3"/>
  <c r="G36" i="3"/>
  <c r="G40" i="3"/>
  <c r="G39" i="3"/>
  <c r="F54" i="3"/>
  <c r="G54" i="3"/>
  <c r="D54" i="3"/>
  <c r="E54" i="3"/>
  <c r="F27" i="22"/>
  <c r="A5" i="22"/>
  <c r="A4" i="22"/>
  <c r="I4" i="19"/>
  <c r="G4" i="19" s="1"/>
  <c r="L19" i="19"/>
  <c r="L18" i="19"/>
  <c r="L17" i="19"/>
  <c r="L16" i="19"/>
  <c r="L15" i="19"/>
  <c r="L14" i="19"/>
  <c r="L13" i="19"/>
  <c r="L12" i="19"/>
  <c r="L11" i="19"/>
  <c r="L10" i="19"/>
  <c r="L9" i="19"/>
  <c r="L8" i="19"/>
  <c r="L7" i="19"/>
  <c r="L6" i="19"/>
  <c r="L5" i="19"/>
  <c r="L4" i="19"/>
  <c r="L20" i="19"/>
  <c r="L3" i="19"/>
  <c r="G22" i="17"/>
  <c r="G23" i="17"/>
  <c r="G24" i="17"/>
  <c r="G25" i="17"/>
  <c r="G26" i="17"/>
  <c r="D13" i="17"/>
  <c r="D14" i="17" s="1"/>
  <c r="D15" i="17" s="1"/>
  <c r="D16" i="17" s="1"/>
  <c r="D17" i="17" s="1"/>
  <c r="D18" i="17" s="1"/>
  <c r="D19" i="17" s="1"/>
  <c r="D20" i="17" s="1"/>
  <c r="D21" i="17" s="1"/>
  <c r="D22" i="17" s="1"/>
  <c r="D23" i="17" s="1"/>
  <c r="D24" i="17" s="1"/>
  <c r="D25" i="17" s="1"/>
  <c r="D26" i="17" s="1"/>
  <c r="G13" i="17"/>
  <c r="G14" i="17"/>
  <c r="G15" i="17"/>
  <c r="G16" i="17"/>
  <c r="G17" i="17"/>
  <c r="G18" i="17"/>
  <c r="G19" i="17"/>
  <c r="G20" i="17"/>
  <c r="G21" i="17"/>
  <c r="G12" i="17"/>
  <c r="F27" i="17" s="1"/>
  <c r="A5" i="17"/>
  <c r="A4" i="17"/>
  <c r="H25" i="3" l="1"/>
  <c r="C21" i="3" l="1"/>
  <c r="V233" i="14"/>
  <c r="D227" i="14"/>
  <c r="D176" i="14"/>
  <c r="D16" i="3"/>
  <c r="W170" i="14"/>
  <c r="J192" i="14"/>
  <c r="J191" i="14"/>
  <c r="J189" i="14"/>
  <c r="S187" i="14"/>
  <c r="J187" i="14"/>
  <c r="T189" i="14"/>
  <c r="P187" i="14"/>
  <c r="V184" i="14"/>
  <c r="V183" i="14"/>
  <c r="V182" i="14"/>
  <c r="I33" i="3"/>
  <c r="C131" i="14"/>
  <c r="C130" i="14"/>
  <c r="C129" i="14"/>
  <c r="C128" i="14"/>
  <c r="C127" i="14"/>
  <c r="C126" i="14"/>
  <c r="C125" i="14"/>
  <c r="U81" i="14"/>
  <c r="U80" i="14"/>
  <c r="C29" i="14"/>
  <c r="C81" i="14" s="1"/>
  <c r="C28" i="14"/>
  <c r="C80" i="14" s="1"/>
  <c r="C27" i="14"/>
  <c r="C79" i="14" s="1"/>
  <c r="C26" i="14"/>
  <c r="C78" i="14" s="1"/>
  <c r="C25" i="14"/>
  <c r="C77" i="14" s="1"/>
  <c r="C24" i="14"/>
  <c r="C76" i="14" s="1"/>
  <c r="C23" i="14"/>
  <c r="C75" i="14" s="1"/>
  <c r="A104" i="14"/>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V113" i="14"/>
  <c r="V112" i="14"/>
  <c r="V111" i="14"/>
  <c r="A53" i="14"/>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2" i="14"/>
  <c r="A3" i="14" s="1"/>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C94" i="14"/>
  <c r="C90" i="14"/>
  <c r="U79" i="14"/>
  <c r="U78" i="14"/>
  <c r="U77" i="14"/>
  <c r="U76" i="14"/>
  <c r="U75" i="14"/>
  <c r="V62" i="14"/>
  <c r="V61" i="14"/>
  <c r="V60" i="14"/>
  <c r="V11" i="14"/>
  <c r="V10" i="14"/>
  <c r="V9" i="14"/>
  <c r="K32" i="3"/>
  <c r="J32" i="3"/>
  <c r="I32" i="3"/>
  <c r="V4" i="14"/>
  <c r="K24" i="3"/>
  <c r="J24" i="3"/>
  <c r="I24" i="3"/>
  <c r="V106" i="14" l="1"/>
  <c r="U82" i="14"/>
  <c r="V55" i="14"/>
  <c r="A3" i="13" l="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02" i="12"/>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269" i="12"/>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36" i="12"/>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03" i="12"/>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170" i="12"/>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137" i="12"/>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04" i="12"/>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71" i="12"/>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38" i="12"/>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F1602" i="10"/>
  <c r="L1601" i="10"/>
  <c r="H1601" i="10"/>
  <c r="F1601" i="10"/>
  <c r="F1600" i="10"/>
  <c r="L1599" i="10"/>
  <c r="H1599" i="10"/>
  <c r="F1599" i="10"/>
  <c r="F1598" i="10"/>
  <c r="L1597" i="10"/>
  <c r="H1597" i="10"/>
  <c r="F1597" i="10"/>
  <c r="F1596" i="10"/>
  <c r="L1595" i="10"/>
  <c r="H1595" i="10"/>
  <c r="F1595" i="10"/>
  <c r="F1594" i="10"/>
  <c r="L1593" i="10"/>
  <c r="H1593" i="10"/>
  <c r="F1593" i="10"/>
  <c r="F1592" i="10"/>
  <c r="L1591" i="10"/>
  <c r="H1591" i="10"/>
  <c r="F1591" i="10"/>
  <c r="F1590" i="10"/>
  <c r="L1589" i="10"/>
  <c r="H1589" i="10"/>
  <c r="F1589" i="10"/>
  <c r="F1588" i="10"/>
  <c r="L1587" i="10"/>
  <c r="H1587" i="10"/>
  <c r="F1587" i="10"/>
  <c r="F1586" i="10"/>
  <c r="L1585" i="10"/>
  <c r="H1585" i="10"/>
  <c r="F1585" i="10"/>
  <c r="F1584" i="10"/>
  <c r="L1583" i="10"/>
  <c r="H1583" i="10"/>
  <c r="F1583" i="10"/>
  <c r="F1582" i="10"/>
  <c r="L1581" i="10"/>
  <c r="H1581" i="10"/>
  <c r="F1581" i="10"/>
  <c r="F1580" i="10"/>
  <c r="L1579" i="10"/>
  <c r="H1579" i="10"/>
  <c r="F1579" i="10"/>
  <c r="F1578" i="10"/>
  <c r="L1577" i="10"/>
  <c r="H1577" i="10"/>
  <c r="F1577" i="10"/>
  <c r="F1576" i="10"/>
  <c r="L1575" i="10"/>
  <c r="H1575" i="10"/>
  <c r="F1575" i="10"/>
  <c r="F1574" i="10"/>
  <c r="L1573" i="10"/>
  <c r="H1573" i="10"/>
  <c r="F1573" i="10"/>
  <c r="F1572" i="10"/>
  <c r="L1571" i="10"/>
  <c r="H1571" i="10"/>
  <c r="F1571" i="10"/>
  <c r="F1570" i="10"/>
  <c r="L1569" i="10"/>
  <c r="H1569" i="10"/>
  <c r="F1569" i="10"/>
  <c r="F1568" i="10"/>
  <c r="L1567" i="10"/>
  <c r="H1567" i="10"/>
  <c r="F1567" i="10"/>
  <c r="F1566" i="10"/>
  <c r="L1565" i="10"/>
  <c r="H1565" i="10"/>
  <c r="F1565" i="10"/>
  <c r="F1564" i="10"/>
  <c r="L1563" i="10"/>
  <c r="H1563" i="10"/>
  <c r="F1563" i="10"/>
  <c r="F1562" i="10"/>
  <c r="L1561" i="10"/>
  <c r="H1561" i="10"/>
  <c r="F1561" i="10"/>
  <c r="F1560" i="10"/>
  <c r="L1559" i="10"/>
  <c r="H1559" i="10"/>
  <c r="F1559" i="10"/>
  <c r="F1558" i="10"/>
  <c r="L1557" i="10"/>
  <c r="H1557" i="10"/>
  <c r="F1557" i="10"/>
  <c r="F1556" i="10"/>
  <c r="L1555" i="10"/>
  <c r="H1555" i="10"/>
  <c r="F1555" i="10"/>
  <c r="F1554" i="10"/>
  <c r="L1553" i="10"/>
  <c r="H1553" i="10"/>
  <c r="F1553" i="10"/>
  <c r="F1552" i="10"/>
  <c r="L1551" i="10"/>
  <c r="H1551" i="10"/>
  <c r="F1551" i="10"/>
  <c r="F1550" i="10"/>
  <c r="L1549" i="10"/>
  <c r="H1549" i="10"/>
  <c r="F1549" i="10"/>
  <c r="F1548" i="10"/>
  <c r="L1547" i="10"/>
  <c r="H1547" i="10"/>
  <c r="F1547" i="10"/>
  <c r="F1546" i="10"/>
  <c r="L1545" i="10"/>
  <c r="H1545" i="10"/>
  <c r="F1545" i="10"/>
  <c r="C1545" i="10"/>
  <c r="C1547" i="10" s="1"/>
  <c r="C1549" i="10" s="1"/>
  <c r="C1551" i="10" s="1"/>
  <c r="C1553" i="10" s="1"/>
  <c r="C1555" i="10" s="1"/>
  <c r="C1557" i="10" s="1"/>
  <c r="C1559" i="10" s="1"/>
  <c r="C1561" i="10" s="1"/>
  <c r="C1563" i="10" s="1"/>
  <c r="C1565" i="10" s="1"/>
  <c r="C1567" i="10" s="1"/>
  <c r="C1569" i="10" s="1"/>
  <c r="C1571" i="10" s="1"/>
  <c r="C1573" i="10" s="1"/>
  <c r="C1575" i="10" s="1"/>
  <c r="C1577" i="10" s="1"/>
  <c r="C1579" i="10" s="1"/>
  <c r="C1581" i="10" s="1"/>
  <c r="C1583" i="10" s="1"/>
  <c r="C1585" i="10" s="1"/>
  <c r="C1587" i="10" s="1"/>
  <c r="C1589" i="10" s="1"/>
  <c r="C1591" i="10" s="1"/>
  <c r="C1593" i="10" s="1"/>
  <c r="C1595" i="10" s="1"/>
  <c r="C1597" i="10" s="1"/>
  <c r="C1599" i="10" s="1"/>
  <c r="C1601" i="10" s="1"/>
  <c r="F1544" i="10"/>
  <c r="L1543" i="10"/>
  <c r="H1543" i="10"/>
  <c r="F1543" i="10"/>
  <c r="F1539" i="10"/>
  <c r="B1537" i="10"/>
  <c r="B1538" i="10" s="1"/>
  <c r="B1539" i="10" s="1"/>
  <c r="B1540" i="10" s="1"/>
  <c r="B1541" i="10" s="1"/>
  <c r="B1542" i="10" s="1"/>
  <c r="B1543" i="10" s="1"/>
  <c r="B1544" i="10" s="1"/>
  <c r="B1545" i="10" s="1"/>
  <c r="B1546" i="10" s="1"/>
  <c r="B1547" i="10" s="1"/>
  <c r="B1548" i="10" s="1"/>
  <c r="B1549" i="10" s="1"/>
  <c r="B1550" i="10" s="1"/>
  <c r="B1551" i="10" s="1"/>
  <c r="B1552" i="10" s="1"/>
  <c r="B1553" i="10" s="1"/>
  <c r="B1554" i="10" s="1"/>
  <c r="B1555" i="10" s="1"/>
  <c r="B1556" i="10" s="1"/>
  <c r="B1557" i="10" s="1"/>
  <c r="B1558" i="10" s="1"/>
  <c r="B1559" i="10" s="1"/>
  <c r="B1560" i="10" s="1"/>
  <c r="B1561" i="10" s="1"/>
  <c r="B1562" i="10" s="1"/>
  <c r="B1563" i="10" s="1"/>
  <c r="B1564" i="10" s="1"/>
  <c r="B1565" i="10" s="1"/>
  <c r="B1566" i="10" s="1"/>
  <c r="B1567" i="10" s="1"/>
  <c r="B1568" i="10" s="1"/>
  <c r="B1569" i="10" s="1"/>
  <c r="B1570" i="10" s="1"/>
  <c r="B1571" i="10" s="1"/>
  <c r="B1572" i="10" s="1"/>
  <c r="B1573" i="10" s="1"/>
  <c r="B1574" i="10" s="1"/>
  <c r="B1575" i="10" s="1"/>
  <c r="B1576" i="10" s="1"/>
  <c r="B1577" i="10" s="1"/>
  <c r="B1578" i="10" s="1"/>
  <c r="B1579" i="10" s="1"/>
  <c r="B1580" i="10" s="1"/>
  <c r="B1581" i="10" s="1"/>
  <c r="B1582" i="10" s="1"/>
  <c r="B1583" i="10" s="1"/>
  <c r="B1584" i="10" s="1"/>
  <c r="B1585" i="10" s="1"/>
  <c r="B1586" i="10" s="1"/>
  <c r="B1587" i="10" s="1"/>
  <c r="B1588" i="10" s="1"/>
  <c r="B1589" i="10" s="1"/>
  <c r="B1590" i="10" s="1"/>
  <c r="B1591" i="10" s="1"/>
  <c r="B1592" i="10" s="1"/>
  <c r="B1593" i="10" s="1"/>
  <c r="B1594" i="10" s="1"/>
  <c r="B1595" i="10" s="1"/>
  <c r="B1596" i="10" s="1"/>
  <c r="B1597" i="10" s="1"/>
  <c r="B1598" i="10" s="1"/>
  <c r="B1599" i="10" s="1"/>
  <c r="B1600" i="10" s="1"/>
  <c r="B1601" i="10" s="1"/>
  <c r="B1602" i="10" s="1"/>
  <c r="A1537" i="10"/>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J1531" i="10"/>
  <c r="H1531" i="10"/>
  <c r="J1530" i="10"/>
  <c r="H1530" i="10"/>
  <c r="J1529" i="10"/>
  <c r="H1529" i="10"/>
  <c r="J1528" i="10"/>
  <c r="H1528" i="10"/>
  <c r="J1527" i="10"/>
  <c r="H1527" i="10"/>
  <c r="J1526" i="10"/>
  <c r="H1526" i="10"/>
  <c r="J1525" i="10"/>
  <c r="H1525" i="10"/>
  <c r="J1524" i="10"/>
  <c r="H1524" i="10"/>
  <c r="J1523" i="10"/>
  <c r="H1523" i="10"/>
  <c r="J1522" i="10"/>
  <c r="H1522" i="10"/>
  <c r="J1521" i="10"/>
  <c r="H1521" i="10"/>
  <c r="J1520" i="10"/>
  <c r="H1520" i="10"/>
  <c r="J1519" i="10"/>
  <c r="H1519" i="10"/>
  <c r="J1518" i="10"/>
  <c r="H1518" i="10"/>
  <c r="J1517" i="10"/>
  <c r="H1517" i="10"/>
  <c r="J1516" i="10"/>
  <c r="H1516" i="10"/>
  <c r="J1515" i="10"/>
  <c r="H1515" i="10"/>
  <c r="J1514" i="10"/>
  <c r="H1514" i="10"/>
  <c r="H1509" i="10"/>
  <c r="H1508" i="10"/>
  <c r="J1501" i="10"/>
  <c r="H1476" i="10" s="1"/>
  <c r="R1601" i="10" s="1"/>
  <c r="H1501" i="10"/>
  <c r="L1500" i="10"/>
  <c r="L1499" i="10"/>
  <c r="L1498" i="10"/>
  <c r="L1497" i="10"/>
  <c r="L1496" i="10"/>
  <c r="L1495" i="10"/>
  <c r="L1494" i="10"/>
  <c r="L1493" i="10"/>
  <c r="L1492" i="10"/>
  <c r="L1491" i="10"/>
  <c r="L1490" i="10"/>
  <c r="L1489" i="10"/>
  <c r="L1488" i="10"/>
  <c r="L1487" i="10"/>
  <c r="L1486" i="10"/>
  <c r="L1485" i="10"/>
  <c r="L1484" i="10"/>
  <c r="L1483" i="10"/>
  <c r="Q1601" i="10"/>
  <c r="P1601" i="10"/>
  <c r="N1458" i="10"/>
  <c r="I1458" i="10"/>
  <c r="J1451" i="10"/>
  <c r="H1426" i="10" s="1"/>
  <c r="H1451" i="10"/>
  <c r="L1450" i="10"/>
  <c r="L1449" i="10"/>
  <c r="L1448" i="10"/>
  <c r="L1447" i="10"/>
  <c r="L1446" i="10"/>
  <c r="L1445" i="10"/>
  <c r="L1444" i="10"/>
  <c r="L1443" i="10"/>
  <c r="L1442" i="10"/>
  <c r="L1441" i="10"/>
  <c r="L1440" i="10"/>
  <c r="L1439" i="10"/>
  <c r="L1438" i="10"/>
  <c r="L1437" i="10"/>
  <c r="L1436" i="10"/>
  <c r="L1435" i="10"/>
  <c r="L1434" i="10"/>
  <c r="L1433" i="10"/>
  <c r="Q1599" i="10"/>
  <c r="P1599" i="10"/>
  <c r="N1408" i="10"/>
  <c r="I1408" i="10"/>
  <c r="J1401" i="10"/>
  <c r="H1376" i="10" s="1"/>
  <c r="R1597" i="10" s="1"/>
  <c r="H1401" i="10"/>
  <c r="L1400" i="10"/>
  <c r="L1399" i="10"/>
  <c r="L1398" i="10"/>
  <c r="L1397" i="10"/>
  <c r="L1396" i="10"/>
  <c r="L1395" i="10"/>
  <c r="L1394" i="10"/>
  <c r="L1393" i="10"/>
  <c r="L1392" i="10"/>
  <c r="L1391" i="10"/>
  <c r="L1390" i="10"/>
  <c r="L1389" i="10"/>
  <c r="L1388" i="10"/>
  <c r="L1387" i="10"/>
  <c r="L1386" i="10"/>
  <c r="L1385" i="10"/>
  <c r="L1384" i="10"/>
  <c r="L1383" i="10"/>
  <c r="Q1597" i="10"/>
  <c r="P1597" i="10"/>
  <c r="N1358" i="10"/>
  <c r="I1358" i="10"/>
  <c r="J1351" i="10"/>
  <c r="H1326" i="10" s="1"/>
  <c r="R1595" i="10" s="1"/>
  <c r="H1351" i="10"/>
  <c r="L1350" i="10"/>
  <c r="L1349" i="10"/>
  <c r="L1348" i="10"/>
  <c r="L1347" i="10"/>
  <c r="L1346" i="10"/>
  <c r="L1345" i="10"/>
  <c r="L1344" i="10"/>
  <c r="L1343" i="10"/>
  <c r="L1342" i="10"/>
  <c r="L1341" i="10"/>
  <c r="L1340" i="10"/>
  <c r="L1339" i="10"/>
  <c r="L1338" i="10"/>
  <c r="L1337" i="10"/>
  <c r="L1336" i="10"/>
  <c r="L1335" i="10"/>
  <c r="L1334" i="10"/>
  <c r="L1333" i="10"/>
  <c r="Q1595" i="10"/>
  <c r="P1595" i="10"/>
  <c r="N1308" i="10"/>
  <c r="I1308" i="10"/>
  <c r="J1301" i="10"/>
  <c r="H1276" i="10" s="1"/>
  <c r="R1593" i="10" s="1"/>
  <c r="H1301" i="10"/>
  <c r="L1300" i="10"/>
  <c r="L1299" i="10"/>
  <c r="L1298" i="10"/>
  <c r="L1297" i="10"/>
  <c r="L1296" i="10"/>
  <c r="L1295" i="10"/>
  <c r="L1294" i="10"/>
  <c r="L1293" i="10"/>
  <c r="L1292" i="10"/>
  <c r="L1291" i="10"/>
  <c r="L1290" i="10"/>
  <c r="L1289" i="10"/>
  <c r="L1288" i="10"/>
  <c r="L1287" i="10"/>
  <c r="L1286" i="10"/>
  <c r="L1285" i="10"/>
  <c r="L1284" i="10"/>
  <c r="L1283" i="10"/>
  <c r="Q1593" i="10"/>
  <c r="P1593" i="10"/>
  <c r="N1258" i="10"/>
  <c r="I1258" i="10"/>
  <c r="J1251" i="10"/>
  <c r="H1226" i="10" s="1"/>
  <c r="H1251" i="10"/>
  <c r="L1250" i="10"/>
  <c r="L1249" i="10"/>
  <c r="L1248" i="10"/>
  <c r="L1247" i="10"/>
  <c r="L1246" i="10"/>
  <c r="L1245" i="10"/>
  <c r="L1244" i="10"/>
  <c r="L1243" i="10"/>
  <c r="L1242" i="10"/>
  <c r="L1241" i="10"/>
  <c r="L1240" i="10"/>
  <c r="L1239" i="10"/>
  <c r="L1238" i="10"/>
  <c r="L1237" i="10"/>
  <c r="L1236" i="10"/>
  <c r="L1235" i="10"/>
  <c r="L1234" i="10"/>
  <c r="L1233" i="10"/>
  <c r="Q1591" i="10"/>
  <c r="P1591" i="10"/>
  <c r="N1208" i="10"/>
  <c r="I1208" i="10"/>
  <c r="J1201" i="10"/>
  <c r="H1176" i="10" s="1"/>
  <c r="R1589" i="10" s="1"/>
  <c r="H1201" i="10"/>
  <c r="L1200" i="10"/>
  <c r="L1199" i="10"/>
  <c r="L1198" i="10"/>
  <c r="L1197" i="10"/>
  <c r="L1196" i="10"/>
  <c r="L1195" i="10"/>
  <c r="L1194" i="10"/>
  <c r="L1193" i="10"/>
  <c r="L1192" i="10"/>
  <c r="L1191" i="10"/>
  <c r="L1190" i="10"/>
  <c r="L1189" i="10"/>
  <c r="L1188" i="10"/>
  <c r="L1187" i="10"/>
  <c r="L1186" i="10"/>
  <c r="L1185" i="10"/>
  <c r="L1184" i="10"/>
  <c r="L1183" i="10"/>
  <c r="Q1589" i="10"/>
  <c r="P1589" i="10"/>
  <c r="N1158" i="10"/>
  <c r="I1158" i="10"/>
  <c r="J1151" i="10"/>
  <c r="H1126" i="10" s="1"/>
  <c r="R1587" i="10" s="1"/>
  <c r="H1151" i="10"/>
  <c r="L1150" i="10"/>
  <c r="L1149" i="10"/>
  <c r="L1148" i="10"/>
  <c r="L1147" i="10"/>
  <c r="L1146" i="10"/>
  <c r="L1145" i="10"/>
  <c r="L1144" i="10"/>
  <c r="L1143" i="10"/>
  <c r="L1142" i="10"/>
  <c r="L1141" i="10"/>
  <c r="L1140" i="10"/>
  <c r="L1139" i="10"/>
  <c r="L1138" i="10"/>
  <c r="L1137" i="10"/>
  <c r="L1136" i="10"/>
  <c r="L1135" i="10"/>
  <c r="L1134" i="10"/>
  <c r="L1133" i="10"/>
  <c r="Q1587" i="10"/>
  <c r="P1587" i="10"/>
  <c r="N1108" i="10"/>
  <c r="I1108" i="10"/>
  <c r="J1101" i="10"/>
  <c r="H1076" i="10" s="1"/>
  <c r="R1585" i="10" s="1"/>
  <c r="H1101" i="10"/>
  <c r="L1100" i="10"/>
  <c r="L1099" i="10"/>
  <c r="L1098" i="10"/>
  <c r="L1097" i="10"/>
  <c r="L1096" i="10"/>
  <c r="L1095" i="10"/>
  <c r="L1094" i="10"/>
  <c r="L1093" i="10"/>
  <c r="L1092" i="10"/>
  <c r="L1091" i="10"/>
  <c r="L1090" i="10"/>
  <c r="L1089" i="10"/>
  <c r="L1088" i="10"/>
  <c r="L1087" i="10"/>
  <c r="L1086" i="10"/>
  <c r="L1085" i="10"/>
  <c r="L1084" i="10"/>
  <c r="L1083" i="10"/>
  <c r="Q1585" i="10"/>
  <c r="P1585" i="10"/>
  <c r="N1058" i="10"/>
  <c r="I1058" i="10"/>
  <c r="J1051" i="10"/>
  <c r="H1026" i="10" s="1"/>
  <c r="R1583" i="10" s="1"/>
  <c r="H1051" i="10"/>
  <c r="L1050" i="10"/>
  <c r="L1049" i="10"/>
  <c r="L1048" i="10"/>
  <c r="L1047" i="10"/>
  <c r="L1046" i="10"/>
  <c r="L1045" i="10"/>
  <c r="L1044" i="10"/>
  <c r="L1043" i="10"/>
  <c r="L1042" i="10"/>
  <c r="L1041" i="10"/>
  <c r="L1040" i="10"/>
  <c r="L1039" i="10"/>
  <c r="L1038" i="10"/>
  <c r="L1037" i="10"/>
  <c r="L1036" i="10"/>
  <c r="L1035" i="10"/>
  <c r="L1034" i="10"/>
  <c r="L1033" i="10"/>
  <c r="Q1583" i="10"/>
  <c r="P1583" i="10"/>
  <c r="N1008" i="10"/>
  <c r="I1008" i="10"/>
  <c r="J1001" i="10"/>
  <c r="H976" i="10" s="1"/>
  <c r="R1581" i="10" s="1"/>
  <c r="H1001" i="10"/>
  <c r="L1000" i="10"/>
  <c r="L999" i="10"/>
  <c r="L998" i="10"/>
  <c r="L997" i="10"/>
  <c r="L996" i="10"/>
  <c r="L995" i="10"/>
  <c r="L994" i="10"/>
  <c r="L993" i="10"/>
  <c r="L992" i="10"/>
  <c r="L991" i="10"/>
  <c r="L990" i="10"/>
  <c r="L989" i="10"/>
  <c r="L988" i="10"/>
  <c r="L987" i="10"/>
  <c r="L986" i="10"/>
  <c r="L985" i="10"/>
  <c r="L984" i="10"/>
  <c r="L983" i="10"/>
  <c r="Q1581" i="10"/>
  <c r="P1581" i="10"/>
  <c r="N958" i="10"/>
  <c r="I958" i="10"/>
  <c r="J951" i="10"/>
  <c r="H926" i="10" s="1"/>
  <c r="R1579" i="10" s="1"/>
  <c r="H951" i="10"/>
  <c r="L950" i="10"/>
  <c r="L949" i="10"/>
  <c r="L948" i="10"/>
  <c r="L947" i="10"/>
  <c r="L946" i="10"/>
  <c r="L945" i="10"/>
  <c r="L944" i="10"/>
  <c r="L943" i="10"/>
  <c r="L942" i="10"/>
  <c r="L941" i="10"/>
  <c r="L940" i="10"/>
  <c r="L939" i="10"/>
  <c r="L938" i="10"/>
  <c r="L937" i="10"/>
  <c r="L936" i="10"/>
  <c r="L935" i="10"/>
  <c r="L934" i="10"/>
  <c r="L933" i="10"/>
  <c r="Q1579" i="10"/>
  <c r="P1579" i="10"/>
  <c r="N908" i="10"/>
  <c r="I908" i="10"/>
  <c r="J901" i="10"/>
  <c r="H876" i="10" s="1"/>
  <c r="H901" i="10"/>
  <c r="L900" i="10"/>
  <c r="L899" i="10"/>
  <c r="L898" i="10"/>
  <c r="L897" i="10"/>
  <c r="L896" i="10"/>
  <c r="L895" i="10"/>
  <c r="L894" i="10"/>
  <c r="L893" i="10"/>
  <c r="L892" i="10"/>
  <c r="L891" i="10"/>
  <c r="L890" i="10"/>
  <c r="L889" i="10"/>
  <c r="L888" i="10"/>
  <c r="L887" i="10"/>
  <c r="L886" i="10"/>
  <c r="L885" i="10"/>
  <c r="L884" i="10"/>
  <c r="L883" i="10"/>
  <c r="Q1577" i="10"/>
  <c r="P1577" i="10"/>
  <c r="N858" i="10"/>
  <c r="I858" i="10"/>
  <c r="J851" i="10"/>
  <c r="H826" i="10" s="1"/>
  <c r="H851" i="10"/>
  <c r="L850" i="10"/>
  <c r="L849" i="10"/>
  <c r="L848" i="10"/>
  <c r="L847" i="10"/>
  <c r="L846" i="10"/>
  <c r="L845" i="10"/>
  <c r="L844" i="10"/>
  <c r="L843" i="10"/>
  <c r="L842" i="10"/>
  <c r="L841" i="10"/>
  <c r="L840" i="10"/>
  <c r="L839" i="10"/>
  <c r="L838" i="10"/>
  <c r="L837" i="10"/>
  <c r="L836" i="10"/>
  <c r="L835" i="10"/>
  <c r="L834" i="10"/>
  <c r="L833" i="10"/>
  <c r="Q1575" i="10"/>
  <c r="P1575" i="10"/>
  <c r="N808" i="10"/>
  <c r="I808" i="10"/>
  <c r="J801" i="10"/>
  <c r="H776" i="10" s="1"/>
  <c r="B752" i="10" s="1"/>
  <c r="B753" i="10" s="1"/>
  <c r="B754" i="10" s="1"/>
  <c r="B755" i="10" s="1"/>
  <c r="B756" i="10" s="1"/>
  <c r="B757" i="10" s="1"/>
  <c r="B758" i="10" s="1"/>
  <c r="B759" i="10" s="1"/>
  <c r="B760" i="10" s="1"/>
  <c r="B761" i="10" s="1"/>
  <c r="B762" i="10" s="1"/>
  <c r="B763" i="10" s="1"/>
  <c r="B764" i="10" s="1"/>
  <c r="B765" i="10" s="1"/>
  <c r="B766" i="10" s="1"/>
  <c r="B767" i="10" s="1"/>
  <c r="B768" i="10" s="1"/>
  <c r="B769" i="10" s="1"/>
  <c r="B770" i="10" s="1"/>
  <c r="B771" i="10" s="1"/>
  <c r="B772" i="10" s="1"/>
  <c r="B773" i="10" s="1"/>
  <c r="B774" i="10" s="1"/>
  <c r="B775" i="10" s="1"/>
  <c r="B776" i="10" s="1"/>
  <c r="B777" i="10" s="1"/>
  <c r="B778" i="10" s="1"/>
  <c r="B779" i="10" s="1"/>
  <c r="B780" i="10" s="1"/>
  <c r="B781" i="10" s="1"/>
  <c r="B782" i="10" s="1"/>
  <c r="B783" i="10" s="1"/>
  <c r="B784" i="10" s="1"/>
  <c r="B785" i="10" s="1"/>
  <c r="B786" i="10" s="1"/>
  <c r="B787" i="10" s="1"/>
  <c r="B788" i="10" s="1"/>
  <c r="B789" i="10" s="1"/>
  <c r="B790" i="10" s="1"/>
  <c r="B791" i="10" s="1"/>
  <c r="B792" i="10" s="1"/>
  <c r="B793" i="10" s="1"/>
  <c r="B794" i="10" s="1"/>
  <c r="B795" i="10" s="1"/>
  <c r="B796" i="10" s="1"/>
  <c r="B797" i="10" s="1"/>
  <c r="B798" i="10" s="1"/>
  <c r="B799" i="10" s="1"/>
  <c r="B800" i="10" s="1"/>
  <c r="B801" i="10" s="1"/>
  <c r="H801" i="10"/>
  <c r="L800" i="10"/>
  <c r="L799" i="10"/>
  <c r="L798" i="10"/>
  <c r="L797" i="10"/>
  <c r="L796" i="10"/>
  <c r="L795" i="10"/>
  <c r="L794" i="10"/>
  <c r="L793" i="10"/>
  <c r="L792" i="10"/>
  <c r="L791" i="10"/>
  <c r="L790" i="10"/>
  <c r="L789" i="10"/>
  <c r="L788" i="10"/>
  <c r="L787" i="10"/>
  <c r="L786" i="10"/>
  <c r="L785" i="10"/>
  <c r="L784" i="10"/>
  <c r="L783" i="10"/>
  <c r="Q1573" i="10"/>
  <c r="P1573" i="10"/>
  <c r="N758" i="10"/>
  <c r="I758" i="10"/>
  <c r="J751" i="10"/>
  <c r="H726" i="10" s="1"/>
  <c r="R1571" i="10" s="1"/>
  <c r="H751" i="10"/>
  <c r="L750" i="10"/>
  <c r="L749" i="10"/>
  <c r="L748" i="10"/>
  <c r="L747" i="10"/>
  <c r="L746" i="10"/>
  <c r="L745" i="10"/>
  <c r="L744" i="10"/>
  <c r="L743" i="10"/>
  <c r="L742" i="10"/>
  <c r="L741" i="10"/>
  <c r="L740" i="10"/>
  <c r="L739" i="10"/>
  <c r="L738" i="10"/>
  <c r="L737" i="10"/>
  <c r="L736" i="10"/>
  <c r="L735" i="10"/>
  <c r="L734" i="10"/>
  <c r="L733" i="10"/>
  <c r="Q1571" i="10"/>
  <c r="P1571" i="10"/>
  <c r="N708" i="10"/>
  <c r="I708" i="10"/>
  <c r="J701" i="10"/>
  <c r="H676" i="10" s="1"/>
  <c r="R1569" i="10" s="1"/>
  <c r="H701" i="10"/>
  <c r="L700" i="10"/>
  <c r="L699" i="10"/>
  <c r="L698" i="10"/>
  <c r="L697" i="10"/>
  <c r="L696" i="10"/>
  <c r="L695" i="10"/>
  <c r="L694" i="10"/>
  <c r="L693" i="10"/>
  <c r="L692" i="10"/>
  <c r="L691" i="10"/>
  <c r="L690" i="10"/>
  <c r="L689" i="10"/>
  <c r="L688" i="10"/>
  <c r="L687" i="10"/>
  <c r="L686" i="10"/>
  <c r="L685" i="10"/>
  <c r="L684" i="10"/>
  <c r="L683" i="10"/>
  <c r="Q1569" i="10"/>
  <c r="P1569" i="10"/>
  <c r="N658" i="10"/>
  <c r="I658" i="10"/>
  <c r="J651" i="10"/>
  <c r="H626" i="10" s="1"/>
  <c r="R1567" i="10" s="1"/>
  <c r="H651" i="10"/>
  <c r="L650" i="10"/>
  <c r="L649" i="10"/>
  <c r="L648" i="10"/>
  <c r="L647" i="10"/>
  <c r="L646" i="10"/>
  <c r="L645" i="10"/>
  <c r="L644" i="10"/>
  <c r="L643" i="10"/>
  <c r="L642" i="10"/>
  <c r="L641" i="10"/>
  <c r="L640" i="10"/>
  <c r="L639" i="10"/>
  <c r="L638" i="10"/>
  <c r="L637" i="10"/>
  <c r="L636" i="10"/>
  <c r="L635" i="10"/>
  <c r="L634" i="10"/>
  <c r="L633" i="10"/>
  <c r="Q1567" i="10"/>
  <c r="P1567" i="10"/>
  <c r="N608" i="10"/>
  <c r="I608" i="10"/>
  <c r="J601" i="10"/>
  <c r="H576" i="10" s="1"/>
  <c r="R1565" i="10" s="1"/>
  <c r="H601" i="10"/>
  <c r="L600" i="10"/>
  <c r="L599" i="10"/>
  <c r="L598" i="10"/>
  <c r="L597" i="10"/>
  <c r="L596" i="10"/>
  <c r="L595" i="10"/>
  <c r="L594" i="10"/>
  <c r="L593" i="10"/>
  <c r="L592" i="10"/>
  <c r="L591" i="10"/>
  <c r="L590" i="10"/>
  <c r="L589" i="10"/>
  <c r="L588" i="10"/>
  <c r="L587" i="10"/>
  <c r="L586" i="10"/>
  <c r="L585" i="10"/>
  <c r="L584" i="10"/>
  <c r="L583" i="10"/>
  <c r="Q1565" i="10"/>
  <c r="P1565" i="10"/>
  <c r="N558" i="10"/>
  <c r="I558" i="10"/>
  <c r="J551" i="10"/>
  <c r="H526" i="10" s="1"/>
  <c r="R1563" i="10" s="1"/>
  <c r="H551" i="10"/>
  <c r="L550" i="10"/>
  <c r="L549" i="10"/>
  <c r="L548" i="10"/>
  <c r="L547" i="10"/>
  <c r="L546" i="10"/>
  <c r="L545" i="10"/>
  <c r="L544" i="10"/>
  <c r="L543" i="10"/>
  <c r="L542" i="10"/>
  <c r="L541" i="10"/>
  <c r="L540" i="10"/>
  <c r="L539" i="10"/>
  <c r="L538" i="10"/>
  <c r="L537" i="10"/>
  <c r="L536" i="10"/>
  <c r="L535" i="10"/>
  <c r="L534" i="10"/>
  <c r="L533" i="10"/>
  <c r="Q1563" i="10"/>
  <c r="P1563" i="10"/>
  <c r="N508" i="10"/>
  <c r="I508" i="10"/>
  <c r="J501" i="10"/>
  <c r="H476" i="10" s="1"/>
  <c r="R1561" i="10" s="1"/>
  <c r="H501" i="10"/>
  <c r="L500" i="10"/>
  <c r="L499" i="10"/>
  <c r="L498" i="10"/>
  <c r="L497" i="10"/>
  <c r="L496" i="10"/>
  <c r="L495" i="10"/>
  <c r="L494" i="10"/>
  <c r="L493" i="10"/>
  <c r="L492" i="10"/>
  <c r="L491" i="10"/>
  <c r="L490" i="10"/>
  <c r="L489" i="10"/>
  <c r="L488" i="10"/>
  <c r="L487" i="10"/>
  <c r="L486" i="10"/>
  <c r="L485" i="10"/>
  <c r="L484" i="10"/>
  <c r="L483" i="10"/>
  <c r="Q1561" i="10"/>
  <c r="P1561" i="10"/>
  <c r="N458" i="10"/>
  <c r="I458" i="10"/>
  <c r="J451" i="10"/>
  <c r="H426" i="10" s="1"/>
  <c r="R1559" i="10" s="1"/>
  <c r="H451" i="10"/>
  <c r="L450" i="10"/>
  <c r="L449" i="10"/>
  <c r="L448" i="10"/>
  <c r="L447" i="10"/>
  <c r="L446" i="10"/>
  <c r="L445" i="10"/>
  <c r="L444" i="10"/>
  <c r="L443" i="10"/>
  <c r="L442" i="10"/>
  <c r="L441" i="10"/>
  <c r="L440" i="10"/>
  <c r="L439" i="10"/>
  <c r="L438" i="10"/>
  <c r="L437" i="10"/>
  <c r="L436" i="10"/>
  <c r="L435" i="10"/>
  <c r="L434" i="10"/>
  <c r="L433" i="10"/>
  <c r="Q1559" i="10"/>
  <c r="P1559" i="10"/>
  <c r="N408" i="10"/>
  <c r="I408" i="10"/>
  <c r="J401" i="10"/>
  <c r="H376" i="10" s="1"/>
  <c r="R1557" i="10" s="1"/>
  <c r="H401" i="10"/>
  <c r="L400" i="10"/>
  <c r="L399" i="10"/>
  <c r="L398" i="10"/>
  <c r="L397" i="10"/>
  <c r="L396" i="10"/>
  <c r="L395" i="10"/>
  <c r="L394" i="10"/>
  <c r="L393" i="10"/>
  <c r="L392" i="10"/>
  <c r="L391" i="10"/>
  <c r="L390" i="10"/>
  <c r="L389" i="10"/>
  <c r="L388" i="10"/>
  <c r="L387" i="10"/>
  <c r="L386" i="10"/>
  <c r="L385" i="10"/>
  <c r="L384" i="10"/>
  <c r="L383" i="10"/>
  <c r="Q1557" i="10"/>
  <c r="P1557" i="10"/>
  <c r="N358" i="10"/>
  <c r="I358" i="10"/>
  <c r="J351" i="10"/>
  <c r="H326" i="10" s="1"/>
  <c r="R1555" i="10" s="1"/>
  <c r="H351" i="10"/>
  <c r="L350" i="10"/>
  <c r="L349" i="10"/>
  <c r="L348" i="10"/>
  <c r="L347" i="10"/>
  <c r="L346" i="10"/>
  <c r="L345" i="10"/>
  <c r="L344" i="10"/>
  <c r="L343" i="10"/>
  <c r="L342" i="10"/>
  <c r="L341" i="10"/>
  <c r="L340" i="10"/>
  <c r="L339" i="10"/>
  <c r="L338" i="10"/>
  <c r="L337" i="10"/>
  <c r="L336" i="10"/>
  <c r="L335" i="10"/>
  <c r="L334" i="10"/>
  <c r="L333" i="10"/>
  <c r="Q1555" i="10"/>
  <c r="P1555" i="10"/>
  <c r="N308" i="10"/>
  <c r="I308" i="10"/>
  <c r="J301" i="10"/>
  <c r="H276" i="10" s="1"/>
  <c r="H301" i="10"/>
  <c r="L300" i="10"/>
  <c r="L299" i="10"/>
  <c r="L298" i="10"/>
  <c r="L297" i="10"/>
  <c r="L296" i="10"/>
  <c r="L295" i="10"/>
  <c r="L294" i="10"/>
  <c r="L293" i="10"/>
  <c r="L292" i="10"/>
  <c r="L291" i="10"/>
  <c r="L290" i="10"/>
  <c r="L289" i="10"/>
  <c r="L288" i="10"/>
  <c r="L287" i="10"/>
  <c r="L286" i="10"/>
  <c r="L285" i="10"/>
  <c r="L284" i="10"/>
  <c r="L283" i="10"/>
  <c r="Q1553" i="10"/>
  <c r="P1553" i="10"/>
  <c r="N258" i="10"/>
  <c r="I258" i="10"/>
  <c r="J251" i="10"/>
  <c r="H226" i="10" s="1"/>
  <c r="R1551" i="10" s="1"/>
  <c r="H251" i="10"/>
  <c r="L250" i="10"/>
  <c r="L249" i="10"/>
  <c r="L248" i="10"/>
  <c r="L247" i="10"/>
  <c r="L246" i="10"/>
  <c r="L245" i="10"/>
  <c r="L244" i="10"/>
  <c r="L243" i="10"/>
  <c r="L242" i="10"/>
  <c r="L241" i="10"/>
  <c r="L240" i="10"/>
  <c r="L239" i="10"/>
  <c r="L238" i="10"/>
  <c r="L237" i="10"/>
  <c r="L236" i="10"/>
  <c r="L235" i="10"/>
  <c r="L234" i="10"/>
  <c r="L233" i="10"/>
  <c r="Q1551" i="10"/>
  <c r="P1551" i="10"/>
  <c r="N208" i="10"/>
  <c r="I208" i="10"/>
  <c r="J201" i="10"/>
  <c r="H176" i="10" s="1"/>
  <c r="H201" i="10"/>
  <c r="L200" i="10"/>
  <c r="L199" i="10"/>
  <c r="L198" i="10"/>
  <c r="L197" i="10"/>
  <c r="L196" i="10"/>
  <c r="L195" i="10"/>
  <c r="L194" i="10"/>
  <c r="L193" i="10"/>
  <c r="L192" i="10"/>
  <c r="L191" i="10"/>
  <c r="L190" i="10"/>
  <c r="L189" i="10"/>
  <c r="L188" i="10"/>
  <c r="L187" i="10"/>
  <c r="L186" i="10"/>
  <c r="L185" i="10"/>
  <c r="L184" i="10"/>
  <c r="L183" i="10"/>
  <c r="Q1549" i="10"/>
  <c r="P1549" i="10"/>
  <c r="N158" i="10"/>
  <c r="I158" i="10"/>
  <c r="J151" i="10"/>
  <c r="H126" i="10" s="1"/>
  <c r="R1547" i="10" s="1"/>
  <c r="H151" i="10"/>
  <c r="L150" i="10"/>
  <c r="L149" i="10"/>
  <c r="L148" i="10"/>
  <c r="L147" i="10"/>
  <c r="L146" i="10"/>
  <c r="L145" i="10"/>
  <c r="L144" i="10"/>
  <c r="L143" i="10"/>
  <c r="L142" i="10"/>
  <c r="L141" i="10"/>
  <c r="L140" i="10"/>
  <c r="L139" i="10"/>
  <c r="L138" i="10"/>
  <c r="L137" i="10"/>
  <c r="L136" i="10"/>
  <c r="L135" i="10"/>
  <c r="L134" i="10"/>
  <c r="L133" i="10"/>
  <c r="Q1547" i="10"/>
  <c r="P1547" i="10"/>
  <c r="N108" i="10"/>
  <c r="I108" i="10"/>
  <c r="H101" i="10"/>
  <c r="H51" i="10"/>
  <c r="V53" i="10"/>
  <c r="V103" i="10" s="1"/>
  <c r="V153" i="10" s="1"/>
  <c r="V203" i="10" s="1"/>
  <c r="V253" i="10" s="1"/>
  <c r="V303" i="10" s="1"/>
  <c r="V353" i="10" s="1"/>
  <c r="V403" i="10" s="1"/>
  <c r="V453" i="10" s="1"/>
  <c r="V503" i="10" s="1"/>
  <c r="V553" i="10" s="1"/>
  <c r="V603" i="10" s="1"/>
  <c r="V653" i="10" s="1"/>
  <c r="V703" i="10" s="1"/>
  <c r="V753" i="10" s="1"/>
  <c r="V803" i="10" s="1"/>
  <c r="V853" i="10" s="1"/>
  <c r="V903" i="10" s="1"/>
  <c r="V953" i="10" s="1"/>
  <c r="V1003" i="10" s="1"/>
  <c r="V1053" i="10" s="1"/>
  <c r="V1103" i="10" s="1"/>
  <c r="V1153" i="10" s="1"/>
  <c r="V1203" i="10" s="1"/>
  <c r="V1253" i="10" s="1"/>
  <c r="V1303" i="10" s="1"/>
  <c r="V1353" i="10" s="1"/>
  <c r="V1403" i="10" s="1"/>
  <c r="V1453" i="10" s="1"/>
  <c r="V54" i="10"/>
  <c r="V104" i="10" s="1"/>
  <c r="V154" i="10" s="1"/>
  <c r="V204" i="10" s="1"/>
  <c r="V254" i="10" s="1"/>
  <c r="V304" i="10" s="1"/>
  <c r="V354" i="10" s="1"/>
  <c r="V404" i="10" s="1"/>
  <c r="V454" i="10" s="1"/>
  <c r="V504" i="10" s="1"/>
  <c r="V554" i="10" s="1"/>
  <c r="V604" i="10" s="1"/>
  <c r="V654" i="10" s="1"/>
  <c r="V704" i="10" s="1"/>
  <c r="V754" i="10" s="1"/>
  <c r="V804" i="10" s="1"/>
  <c r="V854" i="10" s="1"/>
  <c r="V904" i="10" s="1"/>
  <c r="V954" i="10" s="1"/>
  <c r="V1004" i="10" s="1"/>
  <c r="V1054" i="10" s="1"/>
  <c r="V1104" i="10" s="1"/>
  <c r="V1154" i="10" s="1"/>
  <c r="V1204" i="10" s="1"/>
  <c r="V1254" i="10" s="1"/>
  <c r="V1304" i="10" s="1"/>
  <c r="V1354" i="10" s="1"/>
  <c r="V1404" i="10" s="1"/>
  <c r="V1454" i="10" s="1"/>
  <c r="V55" i="10"/>
  <c r="V105" i="10" s="1"/>
  <c r="V155" i="10" s="1"/>
  <c r="V205" i="10" s="1"/>
  <c r="V255" i="10" s="1"/>
  <c r="V305" i="10" s="1"/>
  <c r="V355" i="10" s="1"/>
  <c r="V405" i="10" s="1"/>
  <c r="V455" i="10" s="1"/>
  <c r="V505" i="10" s="1"/>
  <c r="V555" i="10" s="1"/>
  <c r="V605" i="10" s="1"/>
  <c r="V655" i="10" s="1"/>
  <c r="V705" i="10" s="1"/>
  <c r="V755" i="10" s="1"/>
  <c r="V805" i="10" s="1"/>
  <c r="V855" i="10" s="1"/>
  <c r="V905" i="10" s="1"/>
  <c r="V955" i="10" s="1"/>
  <c r="V1005" i="10" s="1"/>
  <c r="V1055" i="10" s="1"/>
  <c r="V1105" i="10" s="1"/>
  <c r="V1155" i="10" s="1"/>
  <c r="V1205" i="10" s="1"/>
  <c r="V1255" i="10" s="1"/>
  <c r="V1305" i="10" s="1"/>
  <c r="V1355" i="10" s="1"/>
  <c r="V1405" i="10" s="1"/>
  <c r="V1455" i="10" s="1"/>
  <c r="V56" i="10"/>
  <c r="V106" i="10" s="1"/>
  <c r="V156" i="10" s="1"/>
  <c r="V206" i="10" s="1"/>
  <c r="V256" i="10" s="1"/>
  <c r="V306" i="10" s="1"/>
  <c r="V356" i="10" s="1"/>
  <c r="V406" i="10" s="1"/>
  <c r="V456" i="10" s="1"/>
  <c r="V506" i="10" s="1"/>
  <c r="V556" i="10" s="1"/>
  <c r="V606" i="10" s="1"/>
  <c r="V656" i="10" s="1"/>
  <c r="V706" i="10" s="1"/>
  <c r="V756" i="10" s="1"/>
  <c r="V806" i="10" s="1"/>
  <c r="V856" i="10" s="1"/>
  <c r="V906" i="10" s="1"/>
  <c r="V956" i="10" s="1"/>
  <c r="V1006" i="10" s="1"/>
  <c r="V1056" i="10" s="1"/>
  <c r="V1106" i="10" s="1"/>
  <c r="V1156" i="10" s="1"/>
  <c r="V1206" i="10" s="1"/>
  <c r="V1256" i="10" s="1"/>
  <c r="V1306" i="10" s="1"/>
  <c r="V1356" i="10" s="1"/>
  <c r="V1406" i="10" s="1"/>
  <c r="V1456" i="10" s="1"/>
  <c r="T6" i="10"/>
  <c r="D1543" i="10" s="1"/>
  <c r="G25" i="3"/>
  <c r="A1503" i="10"/>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N58" i="10"/>
  <c r="N8" i="10"/>
  <c r="I58" i="10"/>
  <c r="I8" i="10"/>
  <c r="B9" i="13"/>
  <c r="B13" i="13" s="1"/>
  <c r="B17" i="13" s="1"/>
  <c r="B21" i="13" s="1"/>
  <c r="B25" i="13" s="1"/>
  <c r="B29" i="13" s="1"/>
  <c r="B8" i="12"/>
  <c r="B11" i="12" s="1"/>
  <c r="B14" i="12" s="1"/>
  <c r="B17" i="12" s="1"/>
  <c r="B20" i="12" s="1"/>
  <c r="B23" i="12" s="1"/>
  <c r="B26" i="12" s="1"/>
  <c r="B29" i="12" s="1"/>
  <c r="B32" i="12" s="1"/>
  <c r="B38" i="12" s="1"/>
  <c r="B41" i="12" s="1"/>
  <c r="B44" i="12" s="1"/>
  <c r="B47" i="12" s="1"/>
  <c r="B50" i="12" s="1"/>
  <c r="B53" i="12" s="1"/>
  <c r="B56" i="12" s="1"/>
  <c r="B59" i="12" s="1"/>
  <c r="B62" i="12" s="1"/>
  <c r="B65" i="12" s="1"/>
  <c r="B71" i="12" s="1"/>
  <c r="B74" i="12" s="1"/>
  <c r="B77" i="12" s="1"/>
  <c r="B80" i="12" s="1"/>
  <c r="B83" i="12" s="1"/>
  <c r="B86" i="12" s="1"/>
  <c r="B89" i="12" s="1"/>
  <c r="B92" i="12" s="1"/>
  <c r="B95" i="12" s="1"/>
  <c r="B98" i="12" s="1"/>
  <c r="B104" i="12" s="1"/>
  <c r="B107" i="12" s="1"/>
  <c r="B110" i="12" s="1"/>
  <c r="B113" i="12" s="1"/>
  <c r="B116" i="12" s="1"/>
  <c r="B119" i="12" s="1"/>
  <c r="B122" i="12" s="1"/>
  <c r="B125" i="12" s="1"/>
  <c r="B128" i="12" s="1"/>
  <c r="B131" i="12" s="1"/>
  <c r="B137" i="12" s="1"/>
  <c r="B140" i="12" s="1"/>
  <c r="B143" i="12" s="1"/>
  <c r="B146" i="12" s="1"/>
  <c r="B149" i="12" s="1"/>
  <c r="B152" i="12" s="1"/>
  <c r="B155" i="12" s="1"/>
  <c r="B158" i="12" s="1"/>
  <c r="B161" i="12" s="1"/>
  <c r="B164" i="12" s="1"/>
  <c r="B170" i="12" s="1"/>
  <c r="B173" i="12" s="1"/>
  <c r="B176" i="12" s="1"/>
  <c r="B179" i="12" s="1"/>
  <c r="B182" i="12" s="1"/>
  <c r="B185" i="12" s="1"/>
  <c r="B188" i="12" s="1"/>
  <c r="B191" i="12" s="1"/>
  <c r="B194" i="12" s="1"/>
  <c r="B197" i="12" s="1"/>
  <c r="B203" i="12" s="1"/>
  <c r="B206" i="12" s="1"/>
  <c r="B209" i="12" s="1"/>
  <c r="B212" i="12" s="1"/>
  <c r="B215" i="12" s="1"/>
  <c r="B218" i="12" s="1"/>
  <c r="B221" i="12" s="1"/>
  <c r="B224" i="12" s="1"/>
  <c r="B227" i="12" s="1"/>
  <c r="B230" i="12" s="1"/>
  <c r="B236" i="12" s="1"/>
  <c r="B239" i="12" s="1"/>
  <c r="B242" i="12" s="1"/>
  <c r="B245" i="12" s="1"/>
  <c r="B248" i="12" s="1"/>
  <c r="B251" i="12" s="1"/>
  <c r="B254" i="12" s="1"/>
  <c r="B257" i="12" s="1"/>
  <c r="B260" i="12" s="1"/>
  <c r="B263" i="12" s="1"/>
  <c r="B269" i="12" s="1"/>
  <c r="B272" i="12" s="1"/>
  <c r="B275" i="12" s="1"/>
  <c r="B278" i="12" s="1"/>
  <c r="B281" i="12" s="1"/>
  <c r="B284" i="12" s="1"/>
  <c r="B287" i="12" s="1"/>
  <c r="B290" i="12" s="1"/>
  <c r="B293" i="12" s="1"/>
  <c r="B296" i="12" s="1"/>
  <c r="B302" i="12" s="1"/>
  <c r="B305" i="12" s="1"/>
  <c r="B308" i="12" s="1"/>
  <c r="B311" i="12" s="1"/>
  <c r="B314" i="12" s="1"/>
  <c r="B317" i="12" s="1"/>
  <c r="B320" i="12" s="1"/>
  <c r="B323" i="12" s="1"/>
  <c r="B326" i="12" s="1"/>
  <c r="B329" i="12" s="1"/>
  <c r="AP303" i="12" l="1"/>
  <c r="AP138" i="12"/>
  <c r="AP6" i="13"/>
  <c r="AP171" i="12"/>
  <c r="AP204" i="12"/>
  <c r="AP6" i="12"/>
  <c r="AP39" i="12"/>
  <c r="AP105" i="12"/>
  <c r="AP237" i="12"/>
  <c r="AP72" i="12"/>
  <c r="AP270" i="12"/>
  <c r="AP207" i="12"/>
  <c r="AP42" i="12"/>
  <c r="AP273" i="12"/>
  <c r="AP141" i="12"/>
  <c r="AP306" i="12"/>
  <c r="AP174" i="12"/>
  <c r="AP9" i="13"/>
  <c r="AP9" i="12"/>
  <c r="AP240" i="12"/>
  <c r="AP75" i="12"/>
  <c r="AP108" i="12"/>
  <c r="AP111" i="12"/>
  <c r="AP177" i="12"/>
  <c r="AP210" i="12"/>
  <c r="AP243" i="12"/>
  <c r="AP45" i="12"/>
  <c r="AP78" i="12"/>
  <c r="AP276" i="12"/>
  <c r="AP309" i="12"/>
  <c r="AP12" i="13"/>
  <c r="AP144" i="12"/>
  <c r="AP12" i="12"/>
  <c r="AP15" i="12"/>
  <c r="AP246" i="12"/>
  <c r="AP81" i="12"/>
  <c r="AP312" i="12"/>
  <c r="AP48" i="12"/>
  <c r="AP279" i="12"/>
  <c r="AP114" i="12"/>
  <c r="AP147" i="12"/>
  <c r="AP15" i="13"/>
  <c r="AP180" i="12"/>
  <c r="AP213" i="12"/>
  <c r="AP315" i="12"/>
  <c r="AP150" i="12"/>
  <c r="AP18" i="13"/>
  <c r="AP249" i="12"/>
  <c r="AP282" i="12"/>
  <c r="AP84" i="12"/>
  <c r="AP117" i="12"/>
  <c r="AP183" i="12"/>
  <c r="AP216" i="12"/>
  <c r="AP18" i="12"/>
  <c r="AP51" i="12"/>
  <c r="AP219" i="12"/>
  <c r="AP54" i="12"/>
  <c r="AP285" i="12"/>
  <c r="AP153" i="12"/>
  <c r="AP186" i="12"/>
  <c r="AP21" i="13"/>
  <c r="AP318" i="12"/>
  <c r="AP21" i="12"/>
  <c r="AP87" i="12"/>
  <c r="AP120" i="12"/>
  <c r="AP252" i="12"/>
  <c r="AP123" i="12"/>
  <c r="AP189" i="12"/>
  <c r="AP156" i="12"/>
  <c r="AP24" i="13"/>
  <c r="AP321" i="12"/>
  <c r="AP24" i="12"/>
  <c r="AP222" i="12"/>
  <c r="AP255" i="12"/>
  <c r="AP57" i="12"/>
  <c r="AP90" i="12"/>
  <c r="AP288" i="12"/>
  <c r="AP27" i="12"/>
  <c r="AP258" i="12"/>
  <c r="AP93" i="12"/>
  <c r="AP324" i="12"/>
  <c r="AP192" i="12"/>
  <c r="AP225" i="12"/>
  <c r="AP60" i="12"/>
  <c r="AP291" i="12"/>
  <c r="AP126" i="12"/>
  <c r="AP159" i="12"/>
  <c r="AP27" i="13"/>
  <c r="AP327" i="12"/>
  <c r="AP162" i="12"/>
  <c r="AP30" i="13"/>
  <c r="AP63" i="12"/>
  <c r="AP261" i="12"/>
  <c r="AP96" i="12"/>
  <c r="AP294" i="12"/>
  <c r="AP129" i="12"/>
  <c r="AP228" i="12"/>
  <c r="AP30" i="12"/>
  <c r="AP195" i="12"/>
  <c r="AP235" i="12"/>
  <c r="AP70" i="12"/>
  <c r="AP301" i="12"/>
  <c r="AP268" i="12"/>
  <c r="AP103" i="12"/>
  <c r="AP136" i="12"/>
  <c r="AP4" i="13"/>
  <c r="AP169" i="12"/>
  <c r="AP202" i="12"/>
  <c r="AP4" i="12"/>
  <c r="AP37" i="12"/>
  <c r="AP139" i="12"/>
  <c r="AP7" i="13"/>
  <c r="AP205" i="12"/>
  <c r="AP304" i="12"/>
  <c r="AP172" i="12"/>
  <c r="AP7" i="12"/>
  <c r="AP40" i="12"/>
  <c r="AP238" i="12"/>
  <c r="AP106" i="12"/>
  <c r="AP73" i="12"/>
  <c r="AP271" i="12"/>
  <c r="AP43" i="12"/>
  <c r="AP274" i="12"/>
  <c r="AP109" i="12"/>
  <c r="AP307" i="12"/>
  <c r="AP175" i="12"/>
  <c r="AP10" i="13"/>
  <c r="AP10" i="12"/>
  <c r="AP208" i="12"/>
  <c r="AP241" i="12"/>
  <c r="AP76" i="12"/>
  <c r="AP142" i="12"/>
  <c r="AP178" i="12"/>
  <c r="AP13" i="12"/>
  <c r="AP211" i="12"/>
  <c r="AP244" i="12"/>
  <c r="AP46" i="12"/>
  <c r="AP79" i="12"/>
  <c r="AP277" i="12"/>
  <c r="AP112" i="12"/>
  <c r="AP145" i="12"/>
  <c r="AP310" i="12"/>
  <c r="AP13" i="13"/>
  <c r="AP247" i="12"/>
  <c r="AP82" i="12"/>
  <c r="AP313" i="12"/>
  <c r="AP280" i="12"/>
  <c r="AP115" i="12"/>
  <c r="AP148" i="12"/>
  <c r="AP16" i="13"/>
  <c r="AP49" i="12"/>
  <c r="AP214" i="12"/>
  <c r="AP16" i="12"/>
  <c r="AP181" i="12"/>
  <c r="AP151" i="12"/>
  <c r="AP19" i="13"/>
  <c r="AP217" i="12"/>
  <c r="AP283" i="12"/>
  <c r="AP85" i="12"/>
  <c r="AP118" i="12"/>
  <c r="AP184" i="12"/>
  <c r="AP316" i="12"/>
  <c r="AP19" i="12"/>
  <c r="AP250" i="12"/>
  <c r="AP52" i="12"/>
  <c r="AP55" i="12"/>
  <c r="AP286" i="12"/>
  <c r="AP121" i="12"/>
  <c r="AP154" i="12"/>
  <c r="AP187" i="12"/>
  <c r="AP22" i="13"/>
  <c r="AP319" i="12"/>
  <c r="AP22" i="12"/>
  <c r="AP220" i="12"/>
  <c r="AP253" i="12"/>
  <c r="AP88" i="12"/>
  <c r="AP190" i="12"/>
  <c r="AP25" i="12"/>
  <c r="AP25" i="13"/>
  <c r="AP322" i="12"/>
  <c r="AP223" i="12"/>
  <c r="AP256" i="12"/>
  <c r="AP58" i="12"/>
  <c r="AP91" i="12"/>
  <c r="AP157" i="12"/>
  <c r="AP289" i="12"/>
  <c r="AP124" i="12"/>
  <c r="AP259" i="12"/>
  <c r="AP94" i="12"/>
  <c r="AP325" i="12"/>
  <c r="AP193" i="12"/>
  <c r="AP226" i="12"/>
  <c r="AP28" i="12"/>
  <c r="AP61" i="12"/>
  <c r="AP292" i="12"/>
  <c r="AP127" i="12"/>
  <c r="AP160" i="12"/>
  <c r="AP28" i="13"/>
  <c r="AP163" i="12"/>
  <c r="AP31" i="13"/>
  <c r="AP229" i="12"/>
  <c r="AP262" i="12"/>
  <c r="AP97" i="12"/>
  <c r="AP295" i="12"/>
  <c r="AP130" i="12"/>
  <c r="AP328" i="12"/>
  <c r="AP31" i="12"/>
  <c r="AP196" i="12"/>
  <c r="AP64" i="12"/>
  <c r="AP71" i="12"/>
  <c r="AP302" i="12"/>
  <c r="AP137" i="12"/>
  <c r="AP104" i="12"/>
  <c r="AP5" i="13"/>
  <c r="AP170" i="12"/>
  <c r="AP203" i="12"/>
  <c r="AP5" i="12"/>
  <c r="AP38" i="12"/>
  <c r="AP236" i="12"/>
  <c r="AP269" i="12"/>
  <c r="AP8" i="13"/>
  <c r="AP206" i="12"/>
  <c r="AP41" i="12"/>
  <c r="AP140" i="12"/>
  <c r="AP305" i="12"/>
  <c r="AP173" i="12"/>
  <c r="AP8" i="12"/>
  <c r="AP239" i="12"/>
  <c r="AP272" i="12"/>
  <c r="AP74" i="12"/>
  <c r="AP107" i="12"/>
  <c r="AP275" i="12"/>
  <c r="AP110" i="12"/>
  <c r="AP11" i="12"/>
  <c r="AP209" i="12"/>
  <c r="AP242" i="12"/>
  <c r="AP44" i="12"/>
  <c r="AP77" i="12"/>
  <c r="AP176" i="12"/>
  <c r="AP308" i="12"/>
  <c r="AP11" i="13"/>
  <c r="AP143" i="12"/>
  <c r="AP179" i="12"/>
  <c r="AP14" i="12"/>
  <c r="AP245" i="12"/>
  <c r="AP212" i="12"/>
  <c r="AP47" i="12"/>
  <c r="AP80" i="12"/>
  <c r="AP278" i="12"/>
  <c r="AP113" i="12"/>
  <c r="AP146" i="12"/>
  <c r="AP311" i="12"/>
  <c r="AP14" i="13"/>
  <c r="AP83" i="12"/>
  <c r="AP314" i="12"/>
  <c r="AP149" i="12"/>
  <c r="AP248" i="12"/>
  <c r="AP281" i="12"/>
  <c r="AP116" i="12"/>
  <c r="AP17" i="13"/>
  <c r="AP182" i="12"/>
  <c r="AP215" i="12"/>
  <c r="AP17" i="12"/>
  <c r="AP50" i="12"/>
  <c r="AP20" i="13"/>
  <c r="AP218" i="12"/>
  <c r="AP53" i="12"/>
  <c r="AP284" i="12"/>
  <c r="AP119" i="12"/>
  <c r="AP152" i="12"/>
  <c r="AP185" i="12"/>
  <c r="AP317" i="12"/>
  <c r="AP20" i="12"/>
  <c r="AP251" i="12"/>
  <c r="AP86" i="12"/>
  <c r="AP287" i="12"/>
  <c r="AP122" i="12"/>
  <c r="AP155" i="12"/>
  <c r="AP188" i="12"/>
  <c r="AP23" i="13"/>
  <c r="AP320" i="12"/>
  <c r="AP23" i="12"/>
  <c r="AP221" i="12"/>
  <c r="AP254" i="12"/>
  <c r="AP56" i="12"/>
  <c r="AP89" i="12"/>
  <c r="AP191" i="12"/>
  <c r="AP26" i="12"/>
  <c r="AP257" i="12"/>
  <c r="AP323" i="12"/>
  <c r="AP224" i="12"/>
  <c r="AP59" i="12"/>
  <c r="AP92" i="12"/>
  <c r="AP26" i="13"/>
  <c r="AP158" i="12"/>
  <c r="AP290" i="12"/>
  <c r="AP125" i="12"/>
  <c r="AP95" i="12"/>
  <c r="AP326" i="12"/>
  <c r="AP161" i="12"/>
  <c r="AP227" i="12"/>
  <c r="AP29" i="12"/>
  <c r="AP62" i="12"/>
  <c r="AP260" i="12"/>
  <c r="AP293" i="12"/>
  <c r="AP128" i="12"/>
  <c r="AP29" i="13"/>
  <c r="AP194" i="12"/>
  <c r="AP32" i="13"/>
  <c r="AP230" i="12"/>
  <c r="AP65" i="12"/>
  <c r="AP296" i="12"/>
  <c r="AP263" i="12"/>
  <c r="AP98" i="12"/>
  <c r="AP131" i="12"/>
  <c r="AP164" i="12"/>
  <c r="AP197" i="12"/>
  <c r="AP329" i="12"/>
  <c r="AP32" i="12"/>
  <c r="AP168" i="12"/>
  <c r="AP234" i="12"/>
  <c r="AP300" i="12"/>
  <c r="AP102" i="12"/>
  <c r="AP36" i="12"/>
  <c r="AP3" i="13"/>
  <c r="AP3" i="12"/>
  <c r="AP267" i="12"/>
  <c r="AP201" i="12"/>
  <c r="AP135" i="12"/>
  <c r="AP69" i="12"/>
  <c r="H1179" i="10"/>
  <c r="H1180" i="10" s="1"/>
  <c r="L1515" i="10"/>
  <c r="L1521" i="10"/>
  <c r="L1527" i="10"/>
  <c r="L1520" i="10"/>
  <c r="L1526" i="10"/>
  <c r="L1517" i="10"/>
  <c r="L1518" i="10"/>
  <c r="L1524" i="10"/>
  <c r="L1530" i="10"/>
  <c r="T1535" i="10"/>
  <c r="L1516" i="10"/>
  <c r="L1522" i="10"/>
  <c r="L1528" i="10"/>
  <c r="L1523" i="10"/>
  <c r="L1519" i="10"/>
  <c r="L1525" i="10"/>
  <c r="L1531" i="10"/>
  <c r="H1532" i="10"/>
  <c r="AD28" i="14"/>
  <c r="X28" i="14" s="1"/>
  <c r="AE80" i="14"/>
  <c r="Z80" i="14" s="1"/>
  <c r="AD130" i="14"/>
  <c r="X130" i="14" s="1"/>
  <c r="R1549" i="10"/>
  <c r="AD131" i="14"/>
  <c r="X131" i="14" s="1"/>
  <c r="AD29" i="14"/>
  <c r="X29" i="14" s="1"/>
  <c r="AE81" i="14"/>
  <c r="Z81" i="14" s="1"/>
  <c r="J1532" i="10"/>
  <c r="L1529" i="10"/>
  <c r="A301" i="12"/>
  <c r="A300" i="12" s="1"/>
  <c r="A299" i="12" s="1"/>
  <c r="A268" i="12"/>
  <c r="A267" i="12" s="1"/>
  <c r="A266" i="12" s="1"/>
  <c r="A235" i="12"/>
  <c r="A234" i="12" s="1"/>
  <c r="A233" i="12" s="1"/>
  <c r="A202" i="12"/>
  <c r="A201" i="12" s="1"/>
  <c r="A200" i="12" s="1"/>
  <c r="A37" i="12"/>
  <c r="A36" i="12" s="1"/>
  <c r="A35" i="12" s="1"/>
  <c r="A169" i="12"/>
  <c r="A168" i="12" s="1"/>
  <c r="A167" i="12" s="1"/>
  <c r="A136" i="12"/>
  <c r="A135" i="12" s="1"/>
  <c r="A134" i="12" s="1"/>
  <c r="A103" i="12"/>
  <c r="A102" i="12" s="1"/>
  <c r="A101" i="12" s="1"/>
  <c r="A70" i="12"/>
  <c r="A69" i="12" s="1"/>
  <c r="A68" i="12" s="1"/>
  <c r="C1503" i="10"/>
  <c r="B1202" i="10"/>
  <c r="B1203" i="10" s="1"/>
  <c r="B1204" i="10" s="1"/>
  <c r="B1205" i="10" s="1"/>
  <c r="B1206" i="10" s="1"/>
  <c r="B1207" i="10" s="1"/>
  <c r="B1208" i="10" s="1"/>
  <c r="B1209" i="10" s="1"/>
  <c r="B1210" i="10" s="1"/>
  <c r="B1211" i="10" s="1"/>
  <c r="B1212" i="10" s="1"/>
  <c r="B1213" i="10" s="1"/>
  <c r="B1214" i="10" s="1"/>
  <c r="B1215" i="10" s="1"/>
  <c r="B1216" i="10" s="1"/>
  <c r="B1217" i="10" s="1"/>
  <c r="B1218" i="10" s="1"/>
  <c r="B1219" i="10" s="1"/>
  <c r="B1220" i="10" s="1"/>
  <c r="B1221" i="10" s="1"/>
  <c r="B1222" i="10" s="1"/>
  <c r="B1223" i="10" s="1"/>
  <c r="B1224" i="10" s="1"/>
  <c r="B1225" i="10" s="1"/>
  <c r="B1226" i="10" s="1"/>
  <c r="B1227" i="10" s="1"/>
  <c r="B1228" i="10" s="1"/>
  <c r="B1229" i="10" s="1"/>
  <c r="B1230" i="10" s="1"/>
  <c r="B1231" i="10" s="1"/>
  <c r="B1232" i="10" s="1"/>
  <c r="B1233" i="10" s="1"/>
  <c r="B1234" i="10" s="1"/>
  <c r="B1235" i="10" s="1"/>
  <c r="B1236" i="10" s="1"/>
  <c r="B1237" i="10" s="1"/>
  <c r="B1238" i="10" s="1"/>
  <c r="B1239" i="10" s="1"/>
  <c r="B1240" i="10" s="1"/>
  <c r="B1241" i="10" s="1"/>
  <c r="B1242" i="10" s="1"/>
  <c r="B1243" i="10" s="1"/>
  <c r="B1244" i="10" s="1"/>
  <c r="B1245" i="10" s="1"/>
  <c r="B1246" i="10" s="1"/>
  <c r="B1247" i="10" s="1"/>
  <c r="B1248" i="10" s="1"/>
  <c r="B1249" i="10" s="1"/>
  <c r="B1250" i="10" s="1"/>
  <c r="B1251" i="10" s="1"/>
  <c r="R1591" i="10"/>
  <c r="B802" i="10"/>
  <c r="B803" i="10" s="1"/>
  <c r="B804" i="10" s="1"/>
  <c r="B805" i="10" s="1"/>
  <c r="B806" i="10" s="1"/>
  <c r="B807" i="10" s="1"/>
  <c r="B808" i="10" s="1"/>
  <c r="B809" i="10" s="1"/>
  <c r="B810" i="10" s="1"/>
  <c r="B811" i="10" s="1"/>
  <c r="B812" i="10" s="1"/>
  <c r="B813" i="10" s="1"/>
  <c r="B814" i="10" s="1"/>
  <c r="B815" i="10" s="1"/>
  <c r="B816" i="10" s="1"/>
  <c r="B817" i="10" s="1"/>
  <c r="B818" i="10" s="1"/>
  <c r="B819" i="10" s="1"/>
  <c r="B820" i="10" s="1"/>
  <c r="B821" i="10" s="1"/>
  <c r="B822" i="10" s="1"/>
  <c r="B823" i="10" s="1"/>
  <c r="B824" i="10" s="1"/>
  <c r="B825" i="10" s="1"/>
  <c r="B826" i="10" s="1"/>
  <c r="B827" i="10" s="1"/>
  <c r="B828" i="10" s="1"/>
  <c r="B829" i="10" s="1"/>
  <c r="B830" i="10" s="1"/>
  <c r="B831" i="10" s="1"/>
  <c r="B832" i="10" s="1"/>
  <c r="B833" i="10" s="1"/>
  <c r="B834" i="10" s="1"/>
  <c r="B835" i="10" s="1"/>
  <c r="B836" i="10" s="1"/>
  <c r="B837" i="10" s="1"/>
  <c r="B838" i="10" s="1"/>
  <c r="B839" i="10" s="1"/>
  <c r="B840" i="10" s="1"/>
  <c r="B841" i="10" s="1"/>
  <c r="B842" i="10" s="1"/>
  <c r="B843" i="10" s="1"/>
  <c r="B844" i="10" s="1"/>
  <c r="B845" i="10" s="1"/>
  <c r="B846" i="10" s="1"/>
  <c r="B847" i="10" s="1"/>
  <c r="B848" i="10" s="1"/>
  <c r="B849" i="10" s="1"/>
  <c r="B850" i="10" s="1"/>
  <c r="B851" i="10" s="1"/>
  <c r="R1575" i="10"/>
  <c r="B1152" i="10"/>
  <c r="B1153" i="10" s="1"/>
  <c r="B1154" i="10" s="1"/>
  <c r="B1155" i="10" s="1"/>
  <c r="B1156" i="10" s="1"/>
  <c r="B1157" i="10" s="1"/>
  <c r="B1158" i="10" s="1"/>
  <c r="B1159" i="10" s="1"/>
  <c r="B1160" i="10" s="1"/>
  <c r="B1161" i="10" s="1"/>
  <c r="B1162" i="10" s="1"/>
  <c r="B1163" i="10" s="1"/>
  <c r="B1164" i="10" s="1"/>
  <c r="B1165" i="10" s="1"/>
  <c r="B1166" i="10" s="1"/>
  <c r="B1167" i="10" s="1"/>
  <c r="B1168" i="10" s="1"/>
  <c r="B1169" i="10" s="1"/>
  <c r="B1170" i="10" s="1"/>
  <c r="B1171" i="10" s="1"/>
  <c r="B1172" i="10" s="1"/>
  <c r="B1173" i="10" s="1"/>
  <c r="B1174" i="10" s="1"/>
  <c r="B1175" i="10" s="1"/>
  <c r="B1176" i="10" s="1"/>
  <c r="B1177" i="10" s="1"/>
  <c r="B1178" i="10" s="1"/>
  <c r="B1179" i="10" s="1"/>
  <c r="B1180" i="10" s="1"/>
  <c r="B1181" i="10" s="1"/>
  <c r="B1182" i="10" s="1"/>
  <c r="B1183" i="10" s="1"/>
  <c r="B1184" i="10" s="1"/>
  <c r="B1185" i="10" s="1"/>
  <c r="B1186" i="10" s="1"/>
  <c r="B1187" i="10" s="1"/>
  <c r="B1188" i="10" s="1"/>
  <c r="B1189" i="10" s="1"/>
  <c r="B1190" i="10" s="1"/>
  <c r="B1191" i="10" s="1"/>
  <c r="B1192" i="10" s="1"/>
  <c r="B1193" i="10" s="1"/>
  <c r="B1194" i="10" s="1"/>
  <c r="B1195" i="10" s="1"/>
  <c r="B1196" i="10" s="1"/>
  <c r="B1197" i="10" s="1"/>
  <c r="B1198" i="10" s="1"/>
  <c r="B1199" i="10" s="1"/>
  <c r="B1200" i="10" s="1"/>
  <c r="B1201" i="10" s="1"/>
  <c r="R1599" i="10"/>
  <c r="R1573" i="10"/>
  <c r="R1553" i="10"/>
  <c r="B852" i="10"/>
  <c r="B853" i="10" s="1"/>
  <c r="B854" i="10" s="1"/>
  <c r="B855" i="10" s="1"/>
  <c r="B856" i="10" s="1"/>
  <c r="B857" i="10" s="1"/>
  <c r="B858" i="10" s="1"/>
  <c r="B859" i="10" s="1"/>
  <c r="B860" i="10" s="1"/>
  <c r="B861" i="10" s="1"/>
  <c r="B862" i="10" s="1"/>
  <c r="B863" i="10" s="1"/>
  <c r="B864" i="10" s="1"/>
  <c r="B865" i="10" s="1"/>
  <c r="B866" i="10" s="1"/>
  <c r="B867" i="10" s="1"/>
  <c r="B868" i="10" s="1"/>
  <c r="B869" i="10" s="1"/>
  <c r="B870" i="10" s="1"/>
  <c r="B871" i="10" s="1"/>
  <c r="B872" i="10" s="1"/>
  <c r="B873" i="10" s="1"/>
  <c r="B874" i="10" s="1"/>
  <c r="B875" i="10" s="1"/>
  <c r="B876" i="10" s="1"/>
  <c r="B877" i="10" s="1"/>
  <c r="B878" i="10" s="1"/>
  <c r="B879" i="10" s="1"/>
  <c r="B880" i="10" s="1"/>
  <c r="B881" i="10" s="1"/>
  <c r="B882" i="10" s="1"/>
  <c r="B883" i="10" s="1"/>
  <c r="B884" i="10" s="1"/>
  <c r="B885" i="10" s="1"/>
  <c r="B886" i="10" s="1"/>
  <c r="B887" i="10" s="1"/>
  <c r="B888" i="10" s="1"/>
  <c r="B889" i="10" s="1"/>
  <c r="B890" i="10" s="1"/>
  <c r="B891" i="10" s="1"/>
  <c r="B892" i="10" s="1"/>
  <c r="B893" i="10" s="1"/>
  <c r="B894" i="10" s="1"/>
  <c r="B895" i="10" s="1"/>
  <c r="B896" i="10" s="1"/>
  <c r="B897" i="10" s="1"/>
  <c r="B898" i="10" s="1"/>
  <c r="B899" i="10" s="1"/>
  <c r="B900" i="10" s="1"/>
  <c r="B901" i="10" s="1"/>
  <c r="R1577" i="10"/>
  <c r="L1514" i="10"/>
  <c r="H1479" i="10"/>
  <c r="H1480" i="10" s="1"/>
  <c r="B1452" i="10"/>
  <c r="B1453" i="10" s="1"/>
  <c r="B1454" i="10" s="1"/>
  <c r="B1455" i="10" s="1"/>
  <c r="B1456" i="10" s="1"/>
  <c r="B1457" i="10" s="1"/>
  <c r="B1458" i="10" s="1"/>
  <c r="B1459" i="10" s="1"/>
  <c r="B1460" i="10" s="1"/>
  <c r="B1461" i="10" s="1"/>
  <c r="B1462" i="10" s="1"/>
  <c r="B1463" i="10" s="1"/>
  <c r="B1464" i="10" s="1"/>
  <c r="B1465" i="10" s="1"/>
  <c r="B1466" i="10" s="1"/>
  <c r="B1467" i="10" s="1"/>
  <c r="B1468" i="10" s="1"/>
  <c r="B1469" i="10" s="1"/>
  <c r="B1470" i="10" s="1"/>
  <c r="B1471" i="10" s="1"/>
  <c r="B1472" i="10" s="1"/>
  <c r="B1473" i="10" s="1"/>
  <c r="B1474" i="10" s="1"/>
  <c r="B1475" i="10" s="1"/>
  <c r="B1476" i="10" s="1"/>
  <c r="B1477" i="10" s="1"/>
  <c r="B1478" i="10" s="1"/>
  <c r="B1479" i="10" s="1"/>
  <c r="B1480" i="10" s="1"/>
  <c r="B1481" i="10" s="1"/>
  <c r="B1482" i="10" s="1"/>
  <c r="B1483" i="10" s="1"/>
  <c r="B1484" i="10" s="1"/>
  <c r="B1485" i="10" s="1"/>
  <c r="B1486" i="10" s="1"/>
  <c r="B1487" i="10" s="1"/>
  <c r="B1488" i="10" s="1"/>
  <c r="B1489" i="10" s="1"/>
  <c r="B1490" i="10" s="1"/>
  <c r="B1491" i="10" s="1"/>
  <c r="B1492" i="10" s="1"/>
  <c r="B1493" i="10" s="1"/>
  <c r="B1494" i="10" s="1"/>
  <c r="B1495" i="10" s="1"/>
  <c r="B1496" i="10" s="1"/>
  <c r="B1497" i="10" s="1"/>
  <c r="B1498" i="10" s="1"/>
  <c r="B1499" i="10" s="1"/>
  <c r="B1500" i="10" s="1"/>
  <c r="B1501" i="10" s="1"/>
  <c r="L1501" i="10"/>
  <c r="B1402" i="10"/>
  <c r="B1403" i="10" s="1"/>
  <c r="B1404" i="10" s="1"/>
  <c r="B1405" i="10" s="1"/>
  <c r="B1406" i="10" s="1"/>
  <c r="B1407" i="10" s="1"/>
  <c r="B1408" i="10" s="1"/>
  <c r="B1409" i="10" s="1"/>
  <c r="B1410" i="10" s="1"/>
  <c r="B1411" i="10" s="1"/>
  <c r="B1412" i="10" s="1"/>
  <c r="B1413" i="10" s="1"/>
  <c r="B1414" i="10" s="1"/>
  <c r="B1415" i="10" s="1"/>
  <c r="B1416" i="10" s="1"/>
  <c r="B1417" i="10" s="1"/>
  <c r="B1418" i="10" s="1"/>
  <c r="B1419" i="10" s="1"/>
  <c r="B1420" i="10" s="1"/>
  <c r="B1421" i="10" s="1"/>
  <c r="B1422" i="10" s="1"/>
  <c r="B1423" i="10" s="1"/>
  <c r="B1424" i="10" s="1"/>
  <c r="B1425" i="10" s="1"/>
  <c r="B1426" i="10" s="1"/>
  <c r="B1427" i="10" s="1"/>
  <c r="B1428" i="10" s="1"/>
  <c r="B1429" i="10" s="1"/>
  <c r="B1430" i="10" s="1"/>
  <c r="B1431" i="10" s="1"/>
  <c r="B1432" i="10" s="1"/>
  <c r="B1433" i="10" s="1"/>
  <c r="B1434" i="10" s="1"/>
  <c r="B1435" i="10" s="1"/>
  <c r="B1436" i="10" s="1"/>
  <c r="B1437" i="10" s="1"/>
  <c r="B1438" i="10" s="1"/>
  <c r="B1439" i="10" s="1"/>
  <c r="B1440" i="10" s="1"/>
  <c r="B1441" i="10" s="1"/>
  <c r="B1442" i="10" s="1"/>
  <c r="B1443" i="10" s="1"/>
  <c r="B1444" i="10" s="1"/>
  <c r="B1445" i="10" s="1"/>
  <c r="B1446" i="10" s="1"/>
  <c r="B1447" i="10" s="1"/>
  <c r="B1448" i="10" s="1"/>
  <c r="B1449" i="10" s="1"/>
  <c r="B1450" i="10" s="1"/>
  <c r="B1451" i="10" s="1"/>
  <c r="H1429" i="10"/>
  <c r="H1430" i="10" s="1"/>
  <c r="L1451" i="10"/>
  <c r="B1302" i="10"/>
  <c r="B1303" i="10" s="1"/>
  <c r="B1304" i="10" s="1"/>
  <c r="B1305" i="10" s="1"/>
  <c r="B1306" i="10" s="1"/>
  <c r="B1307" i="10" s="1"/>
  <c r="B1308" i="10" s="1"/>
  <c r="B1309" i="10" s="1"/>
  <c r="B1310" i="10" s="1"/>
  <c r="B1311" i="10" s="1"/>
  <c r="B1312" i="10" s="1"/>
  <c r="B1313" i="10" s="1"/>
  <c r="B1314" i="10" s="1"/>
  <c r="B1315" i="10" s="1"/>
  <c r="B1316" i="10" s="1"/>
  <c r="B1317" i="10" s="1"/>
  <c r="B1318" i="10" s="1"/>
  <c r="B1319" i="10" s="1"/>
  <c r="B1320" i="10" s="1"/>
  <c r="B1321" i="10" s="1"/>
  <c r="B1322" i="10" s="1"/>
  <c r="B1323" i="10" s="1"/>
  <c r="B1324" i="10" s="1"/>
  <c r="B1325" i="10" s="1"/>
  <c r="B1326" i="10" s="1"/>
  <c r="B1327" i="10" s="1"/>
  <c r="B1328" i="10" s="1"/>
  <c r="B1329" i="10" s="1"/>
  <c r="B1330" i="10" s="1"/>
  <c r="B1331" i="10" s="1"/>
  <c r="B1332" i="10" s="1"/>
  <c r="B1333" i="10" s="1"/>
  <c r="B1334" i="10" s="1"/>
  <c r="B1335" i="10" s="1"/>
  <c r="B1336" i="10" s="1"/>
  <c r="B1337" i="10" s="1"/>
  <c r="B1338" i="10" s="1"/>
  <c r="B1339" i="10" s="1"/>
  <c r="B1340" i="10" s="1"/>
  <c r="B1341" i="10" s="1"/>
  <c r="B1342" i="10" s="1"/>
  <c r="B1343" i="10" s="1"/>
  <c r="B1344" i="10" s="1"/>
  <c r="B1345" i="10" s="1"/>
  <c r="B1346" i="10" s="1"/>
  <c r="B1347" i="10" s="1"/>
  <c r="B1348" i="10" s="1"/>
  <c r="B1349" i="10" s="1"/>
  <c r="B1350" i="10" s="1"/>
  <c r="B1351" i="10" s="1"/>
  <c r="L1401" i="10"/>
  <c r="H1379" i="10"/>
  <c r="H1380" i="10" s="1"/>
  <c r="B1352" i="10"/>
  <c r="B1353" i="10" s="1"/>
  <c r="B1354" i="10" s="1"/>
  <c r="B1355" i="10" s="1"/>
  <c r="B1356" i="10" s="1"/>
  <c r="B1357" i="10" s="1"/>
  <c r="B1358" i="10" s="1"/>
  <c r="B1359" i="10" s="1"/>
  <c r="B1360" i="10" s="1"/>
  <c r="B1361" i="10" s="1"/>
  <c r="B1362" i="10" s="1"/>
  <c r="B1363" i="10" s="1"/>
  <c r="B1364" i="10" s="1"/>
  <c r="B1365" i="10" s="1"/>
  <c r="B1366" i="10" s="1"/>
  <c r="B1367" i="10" s="1"/>
  <c r="B1368" i="10" s="1"/>
  <c r="B1369" i="10" s="1"/>
  <c r="B1370" i="10" s="1"/>
  <c r="B1371" i="10" s="1"/>
  <c r="B1372" i="10" s="1"/>
  <c r="B1373" i="10" s="1"/>
  <c r="B1374" i="10" s="1"/>
  <c r="B1375" i="10" s="1"/>
  <c r="B1376" i="10" s="1"/>
  <c r="B1377" i="10" s="1"/>
  <c r="B1378" i="10" s="1"/>
  <c r="B1379" i="10" s="1"/>
  <c r="B1380" i="10" s="1"/>
  <c r="B1381" i="10" s="1"/>
  <c r="B1382" i="10" s="1"/>
  <c r="B1383" i="10" s="1"/>
  <c r="B1384" i="10" s="1"/>
  <c r="B1385" i="10" s="1"/>
  <c r="B1386" i="10" s="1"/>
  <c r="B1387" i="10" s="1"/>
  <c r="B1388" i="10" s="1"/>
  <c r="B1389" i="10" s="1"/>
  <c r="B1390" i="10" s="1"/>
  <c r="B1391" i="10" s="1"/>
  <c r="B1392" i="10" s="1"/>
  <c r="B1393" i="10" s="1"/>
  <c r="B1394" i="10" s="1"/>
  <c r="B1395" i="10" s="1"/>
  <c r="B1396" i="10" s="1"/>
  <c r="B1397" i="10" s="1"/>
  <c r="B1398" i="10" s="1"/>
  <c r="B1399" i="10" s="1"/>
  <c r="B1400" i="10" s="1"/>
  <c r="B1401" i="10" s="1"/>
  <c r="H1279" i="10"/>
  <c r="H1280" i="10" s="1"/>
  <c r="H1329" i="10"/>
  <c r="H1330" i="10" s="1"/>
  <c r="L1351" i="10"/>
  <c r="B1252" i="10"/>
  <c r="B1253" i="10" s="1"/>
  <c r="B1254" i="10" s="1"/>
  <c r="B1255" i="10" s="1"/>
  <c r="B1256" i="10" s="1"/>
  <c r="B1257" i="10" s="1"/>
  <c r="B1258" i="10" s="1"/>
  <c r="B1259" i="10" s="1"/>
  <c r="B1260" i="10" s="1"/>
  <c r="B1261" i="10" s="1"/>
  <c r="B1262" i="10" s="1"/>
  <c r="B1263" i="10" s="1"/>
  <c r="B1264" i="10" s="1"/>
  <c r="B1265" i="10" s="1"/>
  <c r="B1266" i="10" s="1"/>
  <c r="B1267" i="10" s="1"/>
  <c r="B1268" i="10" s="1"/>
  <c r="B1269" i="10" s="1"/>
  <c r="B1270" i="10" s="1"/>
  <c r="B1271" i="10" s="1"/>
  <c r="B1272" i="10" s="1"/>
  <c r="B1273" i="10" s="1"/>
  <c r="B1274" i="10" s="1"/>
  <c r="B1275" i="10" s="1"/>
  <c r="B1276" i="10" s="1"/>
  <c r="B1277" i="10" s="1"/>
  <c r="B1278" i="10" s="1"/>
  <c r="B1279" i="10" s="1"/>
  <c r="B1280" i="10" s="1"/>
  <c r="B1281" i="10" s="1"/>
  <c r="B1282" i="10" s="1"/>
  <c r="B1283" i="10" s="1"/>
  <c r="B1284" i="10" s="1"/>
  <c r="B1285" i="10" s="1"/>
  <c r="B1286" i="10" s="1"/>
  <c r="B1287" i="10" s="1"/>
  <c r="B1288" i="10" s="1"/>
  <c r="B1289" i="10" s="1"/>
  <c r="B1290" i="10" s="1"/>
  <c r="B1291" i="10" s="1"/>
  <c r="B1292" i="10" s="1"/>
  <c r="B1293" i="10" s="1"/>
  <c r="B1294" i="10" s="1"/>
  <c r="B1295" i="10" s="1"/>
  <c r="B1296" i="10" s="1"/>
  <c r="B1297" i="10" s="1"/>
  <c r="B1298" i="10" s="1"/>
  <c r="B1299" i="10" s="1"/>
  <c r="B1300" i="10" s="1"/>
  <c r="B1301" i="10" s="1"/>
  <c r="H1029" i="10"/>
  <c r="H1030" i="10" s="1"/>
  <c r="H1229" i="10"/>
  <c r="H1230" i="10" s="1"/>
  <c r="L1301" i="10"/>
  <c r="L1251" i="10"/>
  <c r="L1201" i="10"/>
  <c r="B1102" i="10"/>
  <c r="B1103" i="10" s="1"/>
  <c r="B1104" i="10" s="1"/>
  <c r="B1105" i="10" s="1"/>
  <c r="B1106" i="10" s="1"/>
  <c r="B1107" i="10" s="1"/>
  <c r="B1108" i="10" s="1"/>
  <c r="B1109" i="10" s="1"/>
  <c r="B1110" i="10" s="1"/>
  <c r="B1111" i="10" s="1"/>
  <c r="B1112" i="10" s="1"/>
  <c r="B1113" i="10" s="1"/>
  <c r="B1114" i="10" s="1"/>
  <c r="B1115" i="10" s="1"/>
  <c r="B1116" i="10" s="1"/>
  <c r="B1117" i="10" s="1"/>
  <c r="B1118" i="10" s="1"/>
  <c r="B1119" i="10" s="1"/>
  <c r="B1120" i="10" s="1"/>
  <c r="B1121" i="10" s="1"/>
  <c r="B1122" i="10" s="1"/>
  <c r="B1123" i="10" s="1"/>
  <c r="B1124" i="10" s="1"/>
  <c r="B1125" i="10" s="1"/>
  <c r="B1126" i="10" s="1"/>
  <c r="B1127" i="10" s="1"/>
  <c r="B1128" i="10" s="1"/>
  <c r="B1129" i="10" s="1"/>
  <c r="B1130" i="10" s="1"/>
  <c r="B1131" i="10" s="1"/>
  <c r="B1132" i="10" s="1"/>
  <c r="B1133" i="10" s="1"/>
  <c r="B1134" i="10" s="1"/>
  <c r="B1135" i="10" s="1"/>
  <c r="B1136" i="10" s="1"/>
  <c r="B1137" i="10" s="1"/>
  <c r="B1138" i="10" s="1"/>
  <c r="B1139" i="10" s="1"/>
  <c r="B1140" i="10" s="1"/>
  <c r="B1141" i="10" s="1"/>
  <c r="B1142" i="10" s="1"/>
  <c r="B1143" i="10" s="1"/>
  <c r="B1144" i="10" s="1"/>
  <c r="B1145" i="10" s="1"/>
  <c r="B1146" i="10" s="1"/>
  <c r="B1147" i="10" s="1"/>
  <c r="B1148" i="10" s="1"/>
  <c r="B1149" i="10" s="1"/>
  <c r="B1150" i="10" s="1"/>
  <c r="B1151" i="10" s="1"/>
  <c r="H1129" i="10"/>
  <c r="H1130" i="10" s="1"/>
  <c r="L1151" i="10"/>
  <c r="L1101" i="10"/>
  <c r="B952" i="10"/>
  <c r="B953" i="10" s="1"/>
  <c r="B954" i="10" s="1"/>
  <c r="B955" i="10" s="1"/>
  <c r="B956" i="10" s="1"/>
  <c r="B957" i="10" s="1"/>
  <c r="B958" i="10" s="1"/>
  <c r="B959" i="10" s="1"/>
  <c r="B960" i="10" s="1"/>
  <c r="B961" i="10" s="1"/>
  <c r="B962" i="10" s="1"/>
  <c r="B963" i="10" s="1"/>
  <c r="B964" i="10" s="1"/>
  <c r="B965" i="10" s="1"/>
  <c r="B966" i="10" s="1"/>
  <c r="B967" i="10" s="1"/>
  <c r="B968" i="10" s="1"/>
  <c r="B969" i="10" s="1"/>
  <c r="B970" i="10" s="1"/>
  <c r="B971" i="10" s="1"/>
  <c r="B972" i="10" s="1"/>
  <c r="B973" i="10" s="1"/>
  <c r="B974" i="10" s="1"/>
  <c r="B975" i="10" s="1"/>
  <c r="B976" i="10" s="1"/>
  <c r="B977" i="10" s="1"/>
  <c r="B978" i="10" s="1"/>
  <c r="B979" i="10" s="1"/>
  <c r="B980" i="10" s="1"/>
  <c r="B981" i="10" s="1"/>
  <c r="B982" i="10" s="1"/>
  <c r="B983" i="10" s="1"/>
  <c r="B984" i="10" s="1"/>
  <c r="B985" i="10" s="1"/>
  <c r="B986" i="10" s="1"/>
  <c r="B987" i="10" s="1"/>
  <c r="B988" i="10" s="1"/>
  <c r="B989" i="10" s="1"/>
  <c r="B990" i="10" s="1"/>
  <c r="B991" i="10" s="1"/>
  <c r="B992" i="10" s="1"/>
  <c r="B993" i="10" s="1"/>
  <c r="B994" i="10" s="1"/>
  <c r="B995" i="10" s="1"/>
  <c r="B996" i="10" s="1"/>
  <c r="B997" i="10" s="1"/>
  <c r="B998" i="10" s="1"/>
  <c r="B999" i="10" s="1"/>
  <c r="B1000" i="10" s="1"/>
  <c r="B1001" i="10" s="1"/>
  <c r="H979" i="10"/>
  <c r="H980" i="10" s="1"/>
  <c r="B1052" i="10"/>
  <c r="B1053" i="10" s="1"/>
  <c r="B1054" i="10" s="1"/>
  <c r="B1055" i="10" s="1"/>
  <c r="B1056" i="10" s="1"/>
  <c r="B1057" i="10" s="1"/>
  <c r="B1058" i="10" s="1"/>
  <c r="B1059" i="10" s="1"/>
  <c r="B1060" i="10" s="1"/>
  <c r="B1061" i="10" s="1"/>
  <c r="B1062" i="10" s="1"/>
  <c r="B1063" i="10" s="1"/>
  <c r="B1064" i="10" s="1"/>
  <c r="B1065" i="10" s="1"/>
  <c r="B1066" i="10" s="1"/>
  <c r="B1067" i="10" s="1"/>
  <c r="B1068" i="10" s="1"/>
  <c r="B1069" i="10" s="1"/>
  <c r="B1070" i="10" s="1"/>
  <c r="B1071" i="10" s="1"/>
  <c r="B1072" i="10" s="1"/>
  <c r="B1073" i="10" s="1"/>
  <c r="B1074" i="10" s="1"/>
  <c r="B1075" i="10" s="1"/>
  <c r="B1076" i="10" s="1"/>
  <c r="B1077" i="10" s="1"/>
  <c r="B1078" i="10" s="1"/>
  <c r="B1079" i="10" s="1"/>
  <c r="B1080" i="10" s="1"/>
  <c r="B1081" i="10" s="1"/>
  <c r="B1082" i="10" s="1"/>
  <c r="B1083" i="10" s="1"/>
  <c r="B1084" i="10" s="1"/>
  <c r="B1085" i="10" s="1"/>
  <c r="B1086" i="10" s="1"/>
  <c r="B1087" i="10" s="1"/>
  <c r="B1088" i="10" s="1"/>
  <c r="B1089" i="10" s="1"/>
  <c r="B1090" i="10" s="1"/>
  <c r="B1091" i="10" s="1"/>
  <c r="B1092" i="10" s="1"/>
  <c r="B1093" i="10" s="1"/>
  <c r="B1094" i="10" s="1"/>
  <c r="B1095" i="10" s="1"/>
  <c r="B1096" i="10" s="1"/>
  <c r="B1097" i="10" s="1"/>
  <c r="B1098" i="10" s="1"/>
  <c r="B1099" i="10" s="1"/>
  <c r="B1100" i="10" s="1"/>
  <c r="B1101" i="10" s="1"/>
  <c r="B1002" i="10"/>
  <c r="B1003" i="10" s="1"/>
  <c r="B1004" i="10" s="1"/>
  <c r="B1005" i="10" s="1"/>
  <c r="B1006" i="10" s="1"/>
  <c r="B1007" i="10" s="1"/>
  <c r="B1008" i="10" s="1"/>
  <c r="B1009" i="10" s="1"/>
  <c r="B1010" i="10" s="1"/>
  <c r="B1011" i="10" s="1"/>
  <c r="B1012" i="10" s="1"/>
  <c r="B1013" i="10" s="1"/>
  <c r="B1014" i="10" s="1"/>
  <c r="B1015" i="10" s="1"/>
  <c r="B1016" i="10" s="1"/>
  <c r="B1017" i="10" s="1"/>
  <c r="B1018" i="10" s="1"/>
  <c r="B1019" i="10" s="1"/>
  <c r="B1020" i="10" s="1"/>
  <c r="B1021" i="10" s="1"/>
  <c r="B1022" i="10" s="1"/>
  <c r="B1023" i="10" s="1"/>
  <c r="B1024" i="10" s="1"/>
  <c r="B1025" i="10" s="1"/>
  <c r="B1026" i="10" s="1"/>
  <c r="B1027" i="10" s="1"/>
  <c r="B1028" i="10" s="1"/>
  <c r="B1029" i="10" s="1"/>
  <c r="B1030" i="10" s="1"/>
  <c r="B1031" i="10" s="1"/>
  <c r="B1032" i="10" s="1"/>
  <c r="B1033" i="10" s="1"/>
  <c r="B1034" i="10" s="1"/>
  <c r="B1035" i="10" s="1"/>
  <c r="B1036" i="10" s="1"/>
  <c r="B1037" i="10" s="1"/>
  <c r="B1038" i="10" s="1"/>
  <c r="B1039" i="10" s="1"/>
  <c r="B1040" i="10" s="1"/>
  <c r="B1041" i="10" s="1"/>
  <c r="B1042" i="10" s="1"/>
  <c r="B1043" i="10" s="1"/>
  <c r="B1044" i="10" s="1"/>
  <c r="B1045" i="10" s="1"/>
  <c r="B1046" i="10" s="1"/>
  <c r="B1047" i="10" s="1"/>
  <c r="B1048" i="10" s="1"/>
  <c r="B1049" i="10" s="1"/>
  <c r="B1050" i="10" s="1"/>
  <c r="B1051" i="10" s="1"/>
  <c r="H1079" i="10"/>
  <c r="H1080" i="10" s="1"/>
  <c r="L1051" i="10"/>
  <c r="H879" i="10"/>
  <c r="H880" i="10" s="1"/>
  <c r="H929" i="10"/>
  <c r="H930" i="10" s="1"/>
  <c r="L1001" i="10"/>
  <c r="L951" i="10"/>
  <c r="B902" i="10"/>
  <c r="B903" i="10" s="1"/>
  <c r="B904" i="10" s="1"/>
  <c r="B905" i="10" s="1"/>
  <c r="B906" i="10" s="1"/>
  <c r="B907" i="10" s="1"/>
  <c r="B908" i="10" s="1"/>
  <c r="B909" i="10" s="1"/>
  <c r="B910" i="10" s="1"/>
  <c r="B911" i="10" s="1"/>
  <c r="B912" i="10" s="1"/>
  <c r="B913" i="10" s="1"/>
  <c r="B914" i="10" s="1"/>
  <c r="B915" i="10" s="1"/>
  <c r="B916" i="10" s="1"/>
  <c r="B917" i="10" s="1"/>
  <c r="B918" i="10" s="1"/>
  <c r="B919" i="10" s="1"/>
  <c r="B920" i="10" s="1"/>
  <c r="B921" i="10" s="1"/>
  <c r="B922" i="10" s="1"/>
  <c r="B923" i="10" s="1"/>
  <c r="B924" i="10" s="1"/>
  <c r="B925" i="10" s="1"/>
  <c r="B926" i="10" s="1"/>
  <c r="B927" i="10" s="1"/>
  <c r="B928" i="10" s="1"/>
  <c r="B929" i="10" s="1"/>
  <c r="B930" i="10" s="1"/>
  <c r="B931" i="10" s="1"/>
  <c r="B932" i="10" s="1"/>
  <c r="B933" i="10" s="1"/>
  <c r="B934" i="10" s="1"/>
  <c r="B935" i="10" s="1"/>
  <c r="B936" i="10" s="1"/>
  <c r="B937" i="10" s="1"/>
  <c r="B938" i="10" s="1"/>
  <c r="B939" i="10" s="1"/>
  <c r="B940" i="10" s="1"/>
  <c r="B941" i="10" s="1"/>
  <c r="B942" i="10" s="1"/>
  <c r="B943" i="10" s="1"/>
  <c r="B944" i="10" s="1"/>
  <c r="B945" i="10" s="1"/>
  <c r="B946" i="10" s="1"/>
  <c r="B947" i="10" s="1"/>
  <c r="B948" i="10" s="1"/>
  <c r="B949" i="10" s="1"/>
  <c r="B950" i="10" s="1"/>
  <c r="B951" i="10" s="1"/>
  <c r="L901" i="10"/>
  <c r="H829" i="10"/>
  <c r="H830" i="10" s="1"/>
  <c r="L851" i="10"/>
  <c r="H779" i="10"/>
  <c r="H780" i="10" s="1"/>
  <c r="L801" i="10"/>
  <c r="L751" i="10"/>
  <c r="L701" i="10"/>
  <c r="B702" i="10"/>
  <c r="B703" i="10" s="1"/>
  <c r="B704" i="10" s="1"/>
  <c r="B705" i="10" s="1"/>
  <c r="B706" i="10" s="1"/>
  <c r="B707" i="10" s="1"/>
  <c r="B708" i="10" s="1"/>
  <c r="B709" i="10" s="1"/>
  <c r="B710" i="10" s="1"/>
  <c r="B711" i="10" s="1"/>
  <c r="B712" i="10" s="1"/>
  <c r="B713" i="10" s="1"/>
  <c r="B714" i="10" s="1"/>
  <c r="B715" i="10" s="1"/>
  <c r="B716" i="10" s="1"/>
  <c r="B717" i="10" s="1"/>
  <c r="B718" i="10" s="1"/>
  <c r="B719" i="10" s="1"/>
  <c r="B720" i="10" s="1"/>
  <c r="B721" i="10" s="1"/>
  <c r="B722" i="10" s="1"/>
  <c r="B723" i="10" s="1"/>
  <c r="B724" i="10" s="1"/>
  <c r="B725" i="10" s="1"/>
  <c r="B726" i="10" s="1"/>
  <c r="B727" i="10" s="1"/>
  <c r="B728" i="10" s="1"/>
  <c r="B729" i="10" s="1"/>
  <c r="B730" i="10" s="1"/>
  <c r="B731" i="10" s="1"/>
  <c r="B732" i="10" s="1"/>
  <c r="B733" i="10" s="1"/>
  <c r="B734" i="10" s="1"/>
  <c r="B735" i="10" s="1"/>
  <c r="B736" i="10" s="1"/>
  <c r="B737" i="10" s="1"/>
  <c r="B738" i="10" s="1"/>
  <c r="B739" i="10" s="1"/>
  <c r="B740" i="10" s="1"/>
  <c r="B741" i="10" s="1"/>
  <c r="B742" i="10" s="1"/>
  <c r="B743" i="10" s="1"/>
  <c r="B744" i="10" s="1"/>
  <c r="B745" i="10" s="1"/>
  <c r="B746" i="10" s="1"/>
  <c r="B747" i="10" s="1"/>
  <c r="B748" i="10" s="1"/>
  <c r="B749" i="10" s="1"/>
  <c r="B750" i="10" s="1"/>
  <c r="B751" i="10" s="1"/>
  <c r="H729" i="10"/>
  <c r="H730" i="10" s="1"/>
  <c r="B652" i="10"/>
  <c r="B653" i="10" s="1"/>
  <c r="B654" i="10" s="1"/>
  <c r="B655" i="10" s="1"/>
  <c r="B656" i="10" s="1"/>
  <c r="B657" i="10" s="1"/>
  <c r="B658" i="10" s="1"/>
  <c r="B659" i="10" s="1"/>
  <c r="B660" i="10" s="1"/>
  <c r="B661" i="10" s="1"/>
  <c r="B662" i="10" s="1"/>
  <c r="B663" i="10" s="1"/>
  <c r="B664" i="10" s="1"/>
  <c r="B665" i="10" s="1"/>
  <c r="B666" i="10" s="1"/>
  <c r="B667" i="10" s="1"/>
  <c r="B668" i="10" s="1"/>
  <c r="B669" i="10" s="1"/>
  <c r="B670" i="10" s="1"/>
  <c r="B671" i="10" s="1"/>
  <c r="B672" i="10" s="1"/>
  <c r="B673" i="10" s="1"/>
  <c r="B674" i="10" s="1"/>
  <c r="B675" i="10" s="1"/>
  <c r="B676" i="10" s="1"/>
  <c r="B677" i="10" s="1"/>
  <c r="B678" i="10" s="1"/>
  <c r="B679" i="10" s="1"/>
  <c r="B680" i="10" s="1"/>
  <c r="B681" i="10" s="1"/>
  <c r="B682" i="10" s="1"/>
  <c r="B683" i="10" s="1"/>
  <c r="B684" i="10" s="1"/>
  <c r="B685" i="10" s="1"/>
  <c r="B686" i="10" s="1"/>
  <c r="B687" i="10" s="1"/>
  <c r="B688" i="10" s="1"/>
  <c r="B689" i="10" s="1"/>
  <c r="B690" i="10" s="1"/>
  <c r="B691" i="10" s="1"/>
  <c r="B692" i="10" s="1"/>
  <c r="B693" i="10" s="1"/>
  <c r="B694" i="10" s="1"/>
  <c r="B695" i="10" s="1"/>
  <c r="B696" i="10" s="1"/>
  <c r="B697" i="10" s="1"/>
  <c r="B698" i="10" s="1"/>
  <c r="B699" i="10" s="1"/>
  <c r="B700" i="10" s="1"/>
  <c r="B701" i="10" s="1"/>
  <c r="L651" i="10"/>
  <c r="H679" i="10"/>
  <c r="H680" i="10" s="1"/>
  <c r="H529" i="10"/>
  <c r="H530" i="10" s="1"/>
  <c r="B602" i="10"/>
  <c r="B603" i="10" s="1"/>
  <c r="B604" i="10" s="1"/>
  <c r="B605" i="10" s="1"/>
  <c r="B606" i="10" s="1"/>
  <c r="B607" i="10" s="1"/>
  <c r="B608" i="10" s="1"/>
  <c r="B609" i="10" s="1"/>
  <c r="B610" i="10" s="1"/>
  <c r="B611" i="10" s="1"/>
  <c r="B612" i="10" s="1"/>
  <c r="B613" i="10" s="1"/>
  <c r="B614" i="10" s="1"/>
  <c r="B615" i="10" s="1"/>
  <c r="B616" i="10" s="1"/>
  <c r="B617" i="10" s="1"/>
  <c r="B618" i="10" s="1"/>
  <c r="B619" i="10" s="1"/>
  <c r="B620" i="10" s="1"/>
  <c r="B621" i="10" s="1"/>
  <c r="B622" i="10" s="1"/>
  <c r="B623" i="10" s="1"/>
  <c r="B624" i="10" s="1"/>
  <c r="B625" i="10" s="1"/>
  <c r="B626" i="10" s="1"/>
  <c r="B627" i="10" s="1"/>
  <c r="B628" i="10" s="1"/>
  <c r="B629" i="10" s="1"/>
  <c r="B630" i="10" s="1"/>
  <c r="B631" i="10" s="1"/>
  <c r="B632" i="10" s="1"/>
  <c r="B633" i="10" s="1"/>
  <c r="B634" i="10" s="1"/>
  <c r="B635" i="10" s="1"/>
  <c r="B636" i="10" s="1"/>
  <c r="B637" i="10" s="1"/>
  <c r="B638" i="10" s="1"/>
  <c r="B639" i="10" s="1"/>
  <c r="B640" i="10" s="1"/>
  <c r="B641" i="10" s="1"/>
  <c r="B642" i="10" s="1"/>
  <c r="B643" i="10" s="1"/>
  <c r="B644" i="10" s="1"/>
  <c r="B645" i="10" s="1"/>
  <c r="B646" i="10" s="1"/>
  <c r="B647" i="10" s="1"/>
  <c r="B648" i="10" s="1"/>
  <c r="B649" i="10" s="1"/>
  <c r="B650" i="10" s="1"/>
  <c r="B651" i="10" s="1"/>
  <c r="H629" i="10"/>
  <c r="H630" i="10" s="1"/>
  <c r="L601" i="10"/>
  <c r="B552" i="10"/>
  <c r="B553" i="10" s="1"/>
  <c r="B554" i="10" s="1"/>
  <c r="B555" i="10" s="1"/>
  <c r="B556" i="10" s="1"/>
  <c r="B557" i="10" s="1"/>
  <c r="B558" i="10" s="1"/>
  <c r="B559" i="10" s="1"/>
  <c r="B560" i="10" s="1"/>
  <c r="B561" i="10" s="1"/>
  <c r="B562" i="10" s="1"/>
  <c r="B563" i="10" s="1"/>
  <c r="B564" i="10" s="1"/>
  <c r="B565" i="10" s="1"/>
  <c r="B566" i="10" s="1"/>
  <c r="B567" i="10" s="1"/>
  <c r="B568" i="10" s="1"/>
  <c r="B569" i="10" s="1"/>
  <c r="B570" i="10" s="1"/>
  <c r="B571" i="10" s="1"/>
  <c r="B572" i="10" s="1"/>
  <c r="B573" i="10" s="1"/>
  <c r="B574" i="10" s="1"/>
  <c r="B575" i="10" s="1"/>
  <c r="B576" i="10" s="1"/>
  <c r="B577" i="10" s="1"/>
  <c r="B578" i="10" s="1"/>
  <c r="B579" i="10" s="1"/>
  <c r="B580" i="10" s="1"/>
  <c r="B581" i="10" s="1"/>
  <c r="B582" i="10" s="1"/>
  <c r="B583" i="10" s="1"/>
  <c r="B584" i="10" s="1"/>
  <c r="B585" i="10" s="1"/>
  <c r="B586" i="10" s="1"/>
  <c r="B587" i="10" s="1"/>
  <c r="B588" i="10" s="1"/>
  <c r="B589" i="10" s="1"/>
  <c r="B590" i="10" s="1"/>
  <c r="B591" i="10" s="1"/>
  <c r="B592" i="10" s="1"/>
  <c r="B593" i="10" s="1"/>
  <c r="B594" i="10" s="1"/>
  <c r="B595" i="10" s="1"/>
  <c r="B596" i="10" s="1"/>
  <c r="B597" i="10" s="1"/>
  <c r="B598" i="10" s="1"/>
  <c r="B599" i="10" s="1"/>
  <c r="B600" i="10" s="1"/>
  <c r="B601" i="10" s="1"/>
  <c r="H579" i="10"/>
  <c r="H580" i="10" s="1"/>
  <c r="B502" i="10"/>
  <c r="B503" i="10" s="1"/>
  <c r="B504" i="10" s="1"/>
  <c r="B505" i="10" s="1"/>
  <c r="B506" i="10" s="1"/>
  <c r="B507" i="10" s="1"/>
  <c r="B508" i="10" s="1"/>
  <c r="B509" i="10" s="1"/>
  <c r="B510" i="10" s="1"/>
  <c r="B511" i="10" s="1"/>
  <c r="B512" i="10" s="1"/>
  <c r="B513" i="10" s="1"/>
  <c r="B514" i="10" s="1"/>
  <c r="B515" i="10" s="1"/>
  <c r="B516" i="10" s="1"/>
  <c r="B517" i="10" s="1"/>
  <c r="B518" i="10" s="1"/>
  <c r="B519" i="10" s="1"/>
  <c r="B520" i="10" s="1"/>
  <c r="B521" i="10" s="1"/>
  <c r="B522" i="10" s="1"/>
  <c r="B523" i="10" s="1"/>
  <c r="B524" i="10" s="1"/>
  <c r="B525" i="10" s="1"/>
  <c r="B526" i="10" s="1"/>
  <c r="B527" i="10" s="1"/>
  <c r="B528" i="10" s="1"/>
  <c r="B529" i="10" s="1"/>
  <c r="B530" i="10" s="1"/>
  <c r="B531" i="10" s="1"/>
  <c r="B532" i="10" s="1"/>
  <c r="B533" i="10" s="1"/>
  <c r="B534" i="10" s="1"/>
  <c r="B535" i="10" s="1"/>
  <c r="B536" i="10" s="1"/>
  <c r="B537" i="10" s="1"/>
  <c r="B538" i="10" s="1"/>
  <c r="B539" i="10" s="1"/>
  <c r="B540" i="10" s="1"/>
  <c r="B541" i="10" s="1"/>
  <c r="B542" i="10" s="1"/>
  <c r="B543" i="10" s="1"/>
  <c r="B544" i="10" s="1"/>
  <c r="B545" i="10" s="1"/>
  <c r="B546" i="10" s="1"/>
  <c r="B547" i="10" s="1"/>
  <c r="B548" i="10" s="1"/>
  <c r="B549" i="10" s="1"/>
  <c r="B550" i="10" s="1"/>
  <c r="B551" i="10" s="1"/>
  <c r="L551" i="10"/>
  <c r="L501" i="10"/>
  <c r="H179" i="10"/>
  <c r="H180" i="10" s="1"/>
  <c r="B452" i="10"/>
  <c r="B453" i="10" s="1"/>
  <c r="B454" i="10" s="1"/>
  <c r="B455" i="10" s="1"/>
  <c r="B456" i="10" s="1"/>
  <c r="B457" i="10" s="1"/>
  <c r="B458" i="10" s="1"/>
  <c r="B459" i="10" s="1"/>
  <c r="B460" i="10" s="1"/>
  <c r="B461" i="10" s="1"/>
  <c r="B462" i="10" s="1"/>
  <c r="B463" i="10" s="1"/>
  <c r="B464" i="10" s="1"/>
  <c r="B465" i="10" s="1"/>
  <c r="B466" i="10" s="1"/>
  <c r="B467" i="10" s="1"/>
  <c r="B468" i="10" s="1"/>
  <c r="B469" i="10" s="1"/>
  <c r="B470" i="10" s="1"/>
  <c r="B471" i="10" s="1"/>
  <c r="B472" i="10" s="1"/>
  <c r="B473" i="10" s="1"/>
  <c r="B474" i="10" s="1"/>
  <c r="B475" i="10" s="1"/>
  <c r="B476" i="10" s="1"/>
  <c r="B477" i="10" s="1"/>
  <c r="B478" i="10" s="1"/>
  <c r="B479" i="10" s="1"/>
  <c r="B480" i="10" s="1"/>
  <c r="B481" i="10" s="1"/>
  <c r="B482" i="10" s="1"/>
  <c r="B483" i="10" s="1"/>
  <c r="B484" i="10" s="1"/>
  <c r="B485" i="10" s="1"/>
  <c r="B486" i="10" s="1"/>
  <c r="B487" i="10" s="1"/>
  <c r="B488" i="10" s="1"/>
  <c r="B489" i="10" s="1"/>
  <c r="B490" i="10" s="1"/>
  <c r="B491" i="10" s="1"/>
  <c r="B492" i="10" s="1"/>
  <c r="B493" i="10" s="1"/>
  <c r="B494" i="10" s="1"/>
  <c r="B495" i="10" s="1"/>
  <c r="B496" i="10" s="1"/>
  <c r="B497" i="10" s="1"/>
  <c r="B498" i="10" s="1"/>
  <c r="B499" i="10" s="1"/>
  <c r="B500" i="10" s="1"/>
  <c r="B501" i="10" s="1"/>
  <c r="H479" i="10"/>
  <c r="H480" i="10" s="1"/>
  <c r="H429" i="10"/>
  <c r="H430" i="10" s="1"/>
  <c r="B402" i="10"/>
  <c r="B403" i="10" s="1"/>
  <c r="B404" i="10" s="1"/>
  <c r="B405" i="10" s="1"/>
  <c r="B406" i="10" s="1"/>
  <c r="B407" i="10" s="1"/>
  <c r="B408" i="10" s="1"/>
  <c r="B409" i="10" s="1"/>
  <c r="B410" i="10" s="1"/>
  <c r="B411" i="10" s="1"/>
  <c r="B412" i="10" s="1"/>
  <c r="B413" i="10" s="1"/>
  <c r="B414" i="10" s="1"/>
  <c r="B415" i="10" s="1"/>
  <c r="B416" i="10" s="1"/>
  <c r="B417" i="10" s="1"/>
  <c r="B418" i="10" s="1"/>
  <c r="B419" i="10" s="1"/>
  <c r="B420" i="10" s="1"/>
  <c r="B421" i="10" s="1"/>
  <c r="B422" i="10" s="1"/>
  <c r="B423" i="10" s="1"/>
  <c r="B424" i="10" s="1"/>
  <c r="B425" i="10" s="1"/>
  <c r="B426" i="10" s="1"/>
  <c r="B427" i="10" s="1"/>
  <c r="B428" i="10" s="1"/>
  <c r="B429" i="10" s="1"/>
  <c r="B430" i="10" s="1"/>
  <c r="B431" i="10" s="1"/>
  <c r="B432" i="10" s="1"/>
  <c r="B433" i="10" s="1"/>
  <c r="B434" i="10" s="1"/>
  <c r="B435" i="10" s="1"/>
  <c r="B436" i="10" s="1"/>
  <c r="B437" i="10" s="1"/>
  <c r="B438" i="10" s="1"/>
  <c r="B439" i="10" s="1"/>
  <c r="B440" i="10" s="1"/>
  <c r="B441" i="10" s="1"/>
  <c r="B442" i="10" s="1"/>
  <c r="B443" i="10" s="1"/>
  <c r="B444" i="10" s="1"/>
  <c r="B445" i="10" s="1"/>
  <c r="B446" i="10" s="1"/>
  <c r="B447" i="10" s="1"/>
  <c r="B448" i="10" s="1"/>
  <c r="B449" i="10" s="1"/>
  <c r="B450" i="10" s="1"/>
  <c r="B451" i="10" s="1"/>
  <c r="L451" i="10"/>
  <c r="L401" i="10"/>
  <c r="B352" i="10"/>
  <c r="B353" i="10" s="1"/>
  <c r="B354" i="10" s="1"/>
  <c r="B355" i="10" s="1"/>
  <c r="B356" i="10" s="1"/>
  <c r="B357" i="10" s="1"/>
  <c r="B358" i="10" s="1"/>
  <c r="B359" i="10" s="1"/>
  <c r="B360" i="10" s="1"/>
  <c r="B361" i="10" s="1"/>
  <c r="B362" i="10" s="1"/>
  <c r="B363" i="10" s="1"/>
  <c r="B364" i="10" s="1"/>
  <c r="B365" i="10" s="1"/>
  <c r="B366" i="10" s="1"/>
  <c r="B367" i="10" s="1"/>
  <c r="B368" i="10" s="1"/>
  <c r="B369" i="10" s="1"/>
  <c r="B370" i="10" s="1"/>
  <c r="B371" i="10" s="1"/>
  <c r="B372" i="10" s="1"/>
  <c r="B373" i="10" s="1"/>
  <c r="B374" i="10" s="1"/>
  <c r="B375" i="10" s="1"/>
  <c r="B376" i="10" s="1"/>
  <c r="B377" i="10" s="1"/>
  <c r="B378" i="10" s="1"/>
  <c r="B379" i="10" s="1"/>
  <c r="B380" i="10" s="1"/>
  <c r="B381" i="10" s="1"/>
  <c r="B382" i="10" s="1"/>
  <c r="B383" i="10" s="1"/>
  <c r="B384" i="10" s="1"/>
  <c r="B385" i="10" s="1"/>
  <c r="B386" i="10" s="1"/>
  <c r="B387" i="10" s="1"/>
  <c r="B388" i="10" s="1"/>
  <c r="B389" i="10" s="1"/>
  <c r="B390" i="10" s="1"/>
  <c r="B391" i="10" s="1"/>
  <c r="B392" i="10" s="1"/>
  <c r="B393" i="10" s="1"/>
  <c r="B394" i="10" s="1"/>
  <c r="B395" i="10" s="1"/>
  <c r="B396" i="10" s="1"/>
  <c r="B397" i="10" s="1"/>
  <c r="B398" i="10" s="1"/>
  <c r="B399" i="10" s="1"/>
  <c r="B400" i="10" s="1"/>
  <c r="B401" i="10" s="1"/>
  <c r="L351" i="10"/>
  <c r="H379" i="10"/>
  <c r="H380" i="10" s="1"/>
  <c r="B302" i="10"/>
  <c r="B303" i="10" s="1"/>
  <c r="B304" i="10" s="1"/>
  <c r="B305" i="10" s="1"/>
  <c r="B306" i="10" s="1"/>
  <c r="B307" i="10" s="1"/>
  <c r="B308" i="10" s="1"/>
  <c r="B309" i="10" s="1"/>
  <c r="B310" i="10" s="1"/>
  <c r="B311" i="10" s="1"/>
  <c r="B312" i="10" s="1"/>
  <c r="B313" i="10" s="1"/>
  <c r="B314" i="10" s="1"/>
  <c r="B315" i="10" s="1"/>
  <c r="B316" i="10" s="1"/>
  <c r="B317" i="10" s="1"/>
  <c r="B318" i="10" s="1"/>
  <c r="B319" i="10" s="1"/>
  <c r="B320" i="10" s="1"/>
  <c r="B321" i="10" s="1"/>
  <c r="B322" i="10" s="1"/>
  <c r="B323" i="10" s="1"/>
  <c r="B324" i="10" s="1"/>
  <c r="B325" i="10" s="1"/>
  <c r="B326" i="10" s="1"/>
  <c r="B327" i="10" s="1"/>
  <c r="B328" i="10" s="1"/>
  <c r="B329" i="10" s="1"/>
  <c r="B330" i="10" s="1"/>
  <c r="B331" i="10" s="1"/>
  <c r="B332" i="10" s="1"/>
  <c r="B333" i="10" s="1"/>
  <c r="B334" i="10" s="1"/>
  <c r="B335" i="10" s="1"/>
  <c r="B336" i="10" s="1"/>
  <c r="B337" i="10" s="1"/>
  <c r="B338" i="10" s="1"/>
  <c r="B339" i="10" s="1"/>
  <c r="B340" i="10" s="1"/>
  <c r="B341" i="10" s="1"/>
  <c r="B342" i="10" s="1"/>
  <c r="B343" i="10" s="1"/>
  <c r="B344" i="10" s="1"/>
  <c r="B345" i="10" s="1"/>
  <c r="B346" i="10" s="1"/>
  <c r="B347" i="10" s="1"/>
  <c r="B348" i="10" s="1"/>
  <c r="B349" i="10" s="1"/>
  <c r="B350" i="10" s="1"/>
  <c r="B351" i="10" s="1"/>
  <c r="H329" i="10"/>
  <c r="H330" i="10" s="1"/>
  <c r="B252" i="10"/>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H279" i="10"/>
  <c r="H280" i="10" s="1"/>
  <c r="L301" i="10"/>
  <c r="B202" i="10"/>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H229" i="10"/>
  <c r="H230" i="10" s="1"/>
  <c r="B152" i="10"/>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L251" i="10"/>
  <c r="L201" i="10"/>
  <c r="L151" i="10"/>
  <c r="H129" i="10"/>
  <c r="H130" i="10" s="1"/>
  <c r="B102" i="10"/>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03" i="10"/>
  <c r="B1504" i="10" s="1"/>
  <c r="B1505" i="10" s="1"/>
  <c r="L1532" i="10" l="1"/>
  <c r="B1506" i="10"/>
  <c r="B1507" i="10" s="1"/>
  <c r="B1508" i="10" s="1"/>
  <c r="B1509" i="10" s="1"/>
  <c r="B1510" i="10" s="1"/>
  <c r="B1511" i="10" s="1"/>
  <c r="B1512" i="10" s="1"/>
  <c r="B1513" i="10" s="1"/>
  <c r="B1514" i="10" s="1"/>
  <c r="B1515" i="10" s="1"/>
  <c r="B1516" i="10" s="1"/>
  <c r="B1517" i="10" s="1"/>
  <c r="B1518" i="10" s="1"/>
  <c r="B1519" i="10" s="1"/>
  <c r="B1520" i="10" s="1"/>
  <c r="B1521" i="10" s="1"/>
  <c r="B1522" i="10" s="1"/>
  <c r="B1523" i="10" s="1"/>
  <c r="B1524" i="10" s="1"/>
  <c r="B1525" i="10" s="1"/>
  <c r="B1526" i="10" s="1"/>
  <c r="B1527" i="10" s="1"/>
  <c r="B1528" i="10" s="1"/>
  <c r="B1529" i="10" s="1"/>
  <c r="B1530" i="10" s="1"/>
  <c r="B1531" i="10" s="1"/>
  <c r="B1532" i="10" s="1"/>
  <c r="B1533" i="10" s="1"/>
  <c r="B1534" i="10" s="1"/>
  <c r="B1535" i="10" s="1"/>
  <c r="F55" i="10" l="1"/>
  <c r="F105" i="10" s="1"/>
  <c r="J101" i="10"/>
  <c r="H76" i="10" s="1"/>
  <c r="R1545" i="10" s="1"/>
  <c r="L100" i="10"/>
  <c r="L99" i="10"/>
  <c r="L98" i="10"/>
  <c r="L97" i="10"/>
  <c r="L96" i="10"/>
  <c r="L95" i="10"/>
  <c r="L94" i="10"/>
  <c r="L93" i="10"/>
  <c r="L92" i="10"/>
  <c r="L91" i="10"/>
  <c r="L90" i="10"/>
  <c r="L89" i="10"/>
  <c r="L88" i="10"/>
  <c r="L87" i="10"/>
  <c r="L86" i="10"/>
  <c r="L85" i="10"/>
  <c r="L84" i="10"/>
  <c r="L83" i="10"/>
  <c r="X64" i="10"/>
  <c r="X114" i="10" s="1"/>
  <c r="X164" i="10" s="1"/>
  <c r="X214" i="10" s="1"/>
  <c r="X264" i="10" s="1"/>
  <c r="X314" i="10" s="1"/>
  <c r="X364" i="10" s="1"/>
  <c r="X414" i="10" s="1"/>
  <c r="X464" i="10" s="1"/>
  <c r="X514" i="10" s="1"/>
  <c r="X564" i="10" s="1"/>
  <c r="X614" i="10" s="1"/>
  <c r="X664" i="10" s="1"/>
  <c r="X714" i="10" s="1"/>
  <c r="X764" i="10" s="1"/>
  <c r="X814" i="10" s="1"/>
  <c r="X864" i="10" s="1"/>
  <c r="X914" i="10" s="1"/>
  <c r="X964" i="10" s="1"/>
  <c r="X1014" i="10" s="1"/>
  <c r="X1064" i="10" s="1"/>
  <c r="X1114" i="10" s="1"/>
  <c r="X1164" i="10" s="1"/>
  <c r="X1214" i="10" s="1"/>
  <c r="X1264" i="10" s="1"/>
  <c r="X1314" i="10" s="1"/>
  <c r="X1364" i="10" s="1"/>
  <c r="X1414" i="10" s="1"/>
  <c r="X1464" i="10" s="1"/>
  <c r="W64" i="10"/>
  <c r="W114" i="10" s="1"/>
  <c r="W164" i="10" s="1"/>
  <c r="W214" i="10" s="1"/>
  <c r="W264" i="10" s="1"/>
  <c r="W314" i="10" s="1"/>
  <c r="W364" i="10" s="1"/>
  <c r="W414" i="10" s="1"/>
  <c r="W464" i="10" s="1"/>
  <c r="W514" i="10" s="1"/>
  <c r="W564" i="10" s="1"/>
  <c r="W614" i="10" s="1"/>
  <c r="W664" i="10" s="1"/>
  <c r="W714" i="10" s="1"/>
  <c r="W764" i="10" s="1"/>
  <c r="W814" i="10" s="1"/>
  <c r="W864" i="10" s="1"/>
  <c r="W914" i="10" s="1"/>
  <c r="W964" i="10" s="1"/>
  <c r="W1014" i="10" s="1"/>
  <c r="W1064" i="10" s="1"/>
  <c r="W1114" i="10" s="1"/>
  <c r="W1164" i="10" s="1"/>
  <c r="W1214" i="10" s="1"/>
  <c r="W1264" i="10" s="1"/>
  <c r="W1314" i="10" s="1"/>
  <c r="W1364" i="10" s="1"/>
  <c r="W1414" i="10" s="1"/>
  <c r="W1464" i="10" s="1"/>
  <c r="V64" i="10"/>
  <c r="V114" i="10" s="1"/>
  <c r="V164" i="10" s="1"/>
  <c r="V214" i="10" s="1"/>
  <c r="V264" i="10" s="1"/>
  <c r="V314" i="10" s="1"/>
  <c r="V364" i="10" s="1"/>
  <c r="V414" i="10" s="1"/>
  <c r="V464" i="10" s="1"/>
  <c r="V514" i="10" s="1"/>
  <c r="V564" i="10" s="1"/>
  <c r="V614" i="10" s="1"/>
  <c r="V664" i="10" s="1"/>
  <c r="V714" i="10" s="1"/>
  <c r="V764" i="10" s="1"/>
  <c r="V814" i="10" s="1"/>
  <c r="V864" i="10" s="1"/>
  <c r="V914" i="10" s="1"/>
  <c r="V964" i="10" s="1"/>
  <c r="V1014" i="10" s="1"/>
  <c r="V1064" i="10" s="1"/>
  <c r="V1114" i="10" s="1"/>
  <c r="V1164" i="10" s="1"/>
  <c r="V1214" i="10" s="1"/>
  <c r="V1264" i="10" s="1"/>
  <c r="V1314" i="10" s="1"/>
  <c r="V1364" i="10" s="1"/>
  <c r="V1414" i="10" s="1"/>
  <c r="V1464" i="10" s="1"/>
  <c r="U64" i="10"/>
  <c r="U114" i="10" s="1"/>
  <c r="U164" i="10" s="1"/>
  <c r="U214" i="10" s="1"/>
  <c r="U264" i="10" s="1"/>
  <c r="U314" i="10" s="1"/>
  <c r="U364" i="10" s="1"/>
  <c r="U414" i="10" s="1"/>
  <c r="U464" i="10" s="1"/>
  <c r="U514" i="10" s="1"/>
  <c r="U564" i="10" s="1"/>
  <c r="U614" i="10" s="1"/>
  <c r="U664" i="10" s="1"/>
  <c r="U714" i="10" s="1"/>
  <c r="U764" i="10" s="1"/>
  <c r="U814" i="10" s="1"/>
  <c r="U864" i="10" s="1"/>
  <c r="U914" i="10" s="1"/>
  <c r="U964" i="10" s="1"/>
  <c r="U1014" i="10" s="1"/>
  <c r="U1064" i="10" s="1"/>
  <c r="U1114" i="10" s="1"/>
  <c r="U1164" i="10" s="1"/>
  <c r="U1214" i="10" s="1"/>
  <c r="U1264" i="10" s="1"/>
  <c r="U1314" i="10" s="1"/>
  <c r="U1364" i="10" s="1"/>
  <c r="U1414" i="10" s="1"/>
  <c r="U1464" i="10" s="1"/>
  <c r="Q1545" i="10"/>
  <c r="X63" i="10"/>
  <c r="X113" i="10" s="1"/>
  <c r="X163" i="10" s="1"/>
  <c r="X213" i="10" s="1"/>
  <c r="X263" i="10" s="1"/>
  <c r="X313" i="10" s="1"/>
  <c r="X363" i="10" s="1"/>
  <c r="X413" i="10" s="1"/>
  <c r="X463" i="10" s="1"/>
  <c r="X513" i="10" s="1"/>
  <c r="X563" i="10" s="1"/>
  <c r="X613" i="10" s="1"/>
  <c r="X663" i="10" s="1"/>
  <c r="X713" i="10" s="1"/>
  <c r="X763" i="10" s="1"/>
  <c r="X813" i="10" s="1"/>
  <c r="X863" i="10" s="1"/>
  <c r="X913" i="10" s="1"/>
  <c r="X963" i="10" s="1"/>
  <c r="X1013" i="10" s="1"/>
  <c r="X1063" i="10" s="1"/>
  <c r="X1113" i="10" s="1"/>
  <c r="X1163" i="10" s="1"/>
  <c r="X1213" i="10" s="1"/>
  <c r="X1263" i="10" s="1"/>
  <c r="X1313" i="10" s="1"/>
  <c r="X1363" i="10" s="1"/>
  <c r="X1413" i="10" s="1"/>
  <c r="X1463" i="10" s="1"/>
  <c r="W63" i="10"/>
  <c r="W113" i="10" s="1"/>
  <c r="W163" i="10" s="1"/>
  <c r="W213" i="10" s="1"/>
  <c r="W263" i="10" s="1"/>
  <c r="W313" i="10" s="1"/>
  <c r="W363" i="10" s="1"/>
  <c r="W413" i="10" s="1"/>
  <c r="W463" i="10" s="1"/>
  <c r="W513" i="10" s="1"/>
  <c r="W563" i="10" s="1"/>
  <c r="W613" i="10" s="1"/>
  <c r="W663" i="10" s="1"/>
  <c r="W713" i="10" s="1"/>
  <c r="W763" i="10" s="1"/>
  <c r="W813" i="10" s="1"/>
  <c r="W863" i="10" s="1"/>
  <c r="W913" i="10" s="1"/>
  <c r="W963" i="10" s="1"/>
  <c r="W1013" i="10" s="1"/>
  <c r="W1063" i="10" s="1"/>
  <c r="W1113" i="10" s="1"/>
  <c r="W1163" i="10" s="1"/>
  <c r="W1213" i="10" s="1"/>
  <c r="W1263" i="10" s="1"/>
  <c r="W1313" i="10" s="1"/>
  <c r="W1363" i="10" s="1"/>
  <c r="W1413" i="10" s="1"/>
  <c r="W1463" i="10" s="1"/>
  <c r="V63" i="10"/>
  <c r="V113" i="10" s="1"/>
  <c r="V163" i="10" s="1"/>
  <c r="V213" i="10" s="1"/>
  <c r="V263" i="10" s="1"/>
  <c r="V313" i="10" s="1"/>
  <c r="V363" i="10" s="1"/>
  <c r="V413" i="10" s="1"/>
  <c r="V463" i="10" s="1"/>
  <c r="V513" i="10" s="1"/>
  <c r="V563" i="10" s="1"/>
  <c r="V613" i="10" s="1"/>
  <c r="V663" i="10" s="1"/>
  <c r="V713" i="10" s="1"/>
  <c r="V763" i="10" s="1"/>
  <c r="V813" i="10" s="1"/>
  <c r="V863" i="10" s="1"/>
  <c r="V913" i="10" s="1"/>
  <c r="V963" i="10" s="1"/>
  <c r="V1013" i="10" s="1"/>
  <c r="V1063" i="10" s="1"/>
  <c r="V1113" i="10" s="1"/>
  <c r="V1163" i="10" s="1"/>
  <c r="V1213" i="10" s="1"/>
  <c r="V1263" i="10" s="1"/>
  <c r="V1313" i="10" s="1"/>
  <c r="V1363" i="10" s="1"/>
  <c r="V1413" i="10" s="1"/>
  <c r="V1463" i="10" s="1"/>
  <c r="U63" i="10"/>
  <c r="U113" i="10" s="1"/>
  <c r="U163" i="10" s="1"/>
  <c r="U213" i="10" s="1"/>
  <c r="U263" i="10" s="1"/>
  <c r="U313" i="10" s="1"/>
  <c r="U363" i="10" s="1"/>
  <c r="U413" i="10" s="1"/>
  <c r="U463" i="10" s="1"/>
  <c r="U513" i="10" s="1"/>
  <c r="U563" i="10" s="1"/>
  <c r="U613" i="10" s="1"/>
  <c r="U663" i="10" s="1"/>
  <c r="U713" i="10" s="1"/>
  <c r="U763" i="10" s="1"/>
  <c r="U813" i="10" s="1"/>
  <c r="U863" i="10" s="1"/>
  <c r="U913" i="10" s="1"/>
  <c r="U963" i="10" s="1"/>
  <c r="U1013" i="10" s="1"/>
  <c r="U1063" i="10" s="1"/>
  <c r="U1113" i="10" s="1"/>
  <c r="U1163" i="10" s="1"/>
  <c r="U1213" i="10" s="1"/>
  <c r="U1263" i="10" s="1"/>
  <c r="U1313" i="10" s="1"/>
  <c r="U1363" i="10" s="1"/>
  <c r="U1413" i="10" s="1"/>
  <c r="U1463" i="10" s="1"/>
  <c r="P1545" i="10"/>
  <c r="X62" i="10"/>
  <c r="X112" i="10" s="1"/>
  <c r="X162" i="10" s="1"/>
  <c r="X212" i="10" s="1"/>
  <c r="X262" i="10" s="1"/>
  <c r="X312" i="10" s="1"/>
  <c r="X362" i="10" s="1"/>
  <c r="X412" i="10" s="1"/>
  <c r="X462" i="10" s="1"/>
  <c r="X512" i="10" s="1"/>
  <c r="X562" i="10" s="1"/>
  <c r="X612" i="10" s="1"/>
  <c r="X662" i="10" s="1"/>
  <c r="X712" i="10" s="1"/>
  <c r="X762" i="10" s="1"/>
  <c r="X812" i="10" s="1"/>
  <c r="X862" i="10" s="1"/>
  <c r="X912" i="10" s="1"/>
  <c r="X962" i="10" s="1"/>
  <c r="X1012" i="10" s="1"/>
  <c r="X1062" i="10" s="1"/>
  <c r="X1112" i="10" s="1"/>
  <c r="X1162" i="10" s="1"/>
  <c r="X1212" i="10" s="1"/>
  <c r="X1262" i="10" s="1"/>
  <c r="X1312" i="10" s="1"/>
  <c r="X1362" i="10" s="1"/>
  <c r="X1412" i="10" s="1"/>
  <c r="X1462" i="10" s="1"/>
  <c r="W62" i="10"/>
  <c r="W112" i="10" s="1"/>
  <c r="W162" i="10" s="1"/>
  <c r="W212" i="10" s="1"/>
  <c r="W262" i="10" s="1"/>
  <c r="W312" i="10" s="1"/>
  <c r="W362" i="10" s="1"/>
  <c r="W412" i="10" s="1"/>
  <c r="W462" i="10" s="1"/>
  <c r="W512" i="10" s="1"/>
  <c r="W562" i="10" s="1"/>
  <c r="W612" i="10" s="1"/>
  <c r="W662" i="10" s="1"/>
  <c r="W712" i="10" s="1"/>
  <c r="W762" i="10" s="1"/>
  <c r="W812" i="10" s="1"/>
  <c r="W862" i="10" s="1"/>
  <c r="W912" i="10" s="1"/>
  <c r="W962" i="10" s="1"/>
  <c r="W1012" i="10" s="1"/>
  <c r="W1062" i="10" s="1"/>
  <c r="W1112" i="10" s="1"/>
  <c r="W1162" i="10" s="1"/>
  <c r="W1212" i="10" s="1"/>
  <c r="W1262" i="10" s="1"/>
  <c r="W1312" i="10" s="1"/>
  <c r="W1362" i="10" s="1"/>
  <c r="W1412" i="10" s="1"/>
  <c r="W1462" i="10" s="1"/>
  <c r="V62" i="10"/>
  <c r="V112" i="10" s="1"/>
  <c r="V162" i="10" s="1"/>
  <c r="V212" i="10" s="1"/>
  <c r="V262" i="10" s="1"/>
  <c r="V312" i="10" s="1"/>
  <c r="V362" i="10" s="1"/>
  <c r="V412" i="10" s="1"/>
  <c r="V462" i="10" s="1"/>
  <c r="V512" i="10" s="1"/>
  <c r="V562" i="10" s="1"/>
  <c r="V612" i="10" s="1"/>
  <c r="V662" i="10" s="1"/>
  <c r="V712" i="10" s="1"/>
  <c r="V762" i="10" s="1"/>
  <c r="V812" i="10" s="1"/>
  <c r="V862" i="10" s="1"/>
  <c r="V912" i="10" s="1"/>
  <c r="V962" i="10" s="1"/>
  <c r="V1012" i="10" s="1"/>
  <c r="V1062" i="10" s="1"/>
  <c r="V1112" i="10" s="1"/>
  <c r="V1162" i="10" s="1"/>
  <c r="V1212" i="10" s="1"/>
  <c r="V1262" i="10" s="1"/>
  <c r="V1312" i="10" s="1"/>
  <c r="V1362" i="10" s="1"/>
  <c r="V1412" i="10" s="1"/>
  <c r="V1462" i="10" s="1"/>
  <c r="U62" i="10"/>
  <c r="U112" i="10" s="1"/>
  <c r="U162" i="10" s="1"/>
  <c r="U212" i="10" s="1"/>
  <c r="U262" i="10" s="1"/>
  <c r="U312" i="10" s="1"/>
  <c r="U362" i="10" s="1"/>
  <c r="U412" i="10" s="1"/>
  <c r="U462" i="10" s="1"/>
  <c r="U512" i="10" s="1"/>
  <c r="U562" i="10" s="1"/>
  <c r="U612" i="10" s="1"/>
  <c r="U662" i="10" s="1"/>
  <c r="U712" i="10" s="1"/>
  <c r="U762" i="10" s="1"/>
  <c r="U812" i="10" s="1"/>
  <c r="U862" i="10" s="1"/>
  <c r="U912" i="10" s="1"/>
  <c r="U962" i="10" s="1"/>
  <c r="U1012" i="10" s="1"/>
  <c r="U1062" i="10" s="1"/>
  <c r="U1112" i="10" s="1"/>
  <c r="U1162" i="10" s="1"/>
  <c r="U1212" i="10" s="1"/>
  <c r="U1262" i="10" s="1"/>
  <c r="U1312" i="10" s="1"/>
  <c r="U1362" i="10" s="1"/>
  <c r="U1412" i="10" s="1"/>
  <c r="U1462" i="10" s="1"/>
  <c r="X61" i="10"/>
  <c r="X111" i="10" s="1"/>
  <c r="X161" i="10" s="1"/>
  <c r="X211" i="10" s="1"/>
  <c r="X261" i="10" s="1"/>
  <c r="X311" i="10" s="1"/>
  <c r="X361" i="10" s="1"/>
  <c r="X411" i="10" s="1"/>
  <c r="X461" i="10" s="1"/>
  <c r="X511" i="10" s="1"/>
  <c r="X561" i="10" s="1"/>
  <c r="X611" i="10" s="1"/>
  <c r="X661" i="10" s="1"/>
  <c r="X711" i="10" s="1"/>
  <c r="X761" i="10" s="1"/>
  <c r="X811" i="10" s="1"/>
  <c r="X861" i="10" s="1"/>
  <c r="X911" i="10" s="1"/>
  <c r="X961" i="10" s="1"/>
  <c r="X1011" i="10" s="1"/>
  <c r="X1061" i="10" s="1"/>
  <c r="X1111" i="10" s="1"/>
  <c r="X1161" i="10" s="1"/>
  <c r="X1211" i="10" s="1"/>
  <c r="X1261" i="10" s="1"/>
  <c r="X1311" i="10" s="1"/>
  <c r="X1361" i="10" s="1"/>
  <c r="X1411" i="10" s="1"/>
  <c r="X1461" i="10" s="1"/>
  <c r="W61" i="10"/>
  <c r="W111" i="10" s="1"/>
  <c r="W161" i="10" s="1"/>
  <c r="W211" i="10" s="1"/>
  <c r="W261" i="10" s="1"/>
  <c r="W311" i="10" s="1"/>
  <c r="W361" i="10" s="1"/>
  <c r="W411" i="10" s="1"/>
  <c r="W461" i="10" s="1"/>
  <c r="W511" i="10" s="1"/>
  <c r="W561" i="10" s="1"/>
  <c r="W611" i="10" s="1"/>
  <c r="W661" i="10" s="1"/>
  <c r="W711" i="10" s="1"/>
  <c r="W761" i="10" s="1"/>
  <c r="W811" i="10" s="1"/>
  <c r="W861" i="10" s="1"/>
  <c r="W911" i="10" s="1"/>
  <c r="W961" i="10" s="1"/>
  <c r="W1011" i="10" s="1"/>
  <c r="W1061" i="10" s="1"/>
  <c r="W1111" i="10" s="1"/>
  <c r="W1161" i="10" s="1"/>
  <c r="W1211" i="10" s="1"/>
  <c r="W1261" i="10" s="1"/>
  <c r="W1311" i="10" s="1"/>
  <c r="W1361" i="10" s="1"/>
  <c r="W1411" i="10" s="1"/>
  <c r="W1461" i="10" s="1"/>
  <c r="V61" i="10"/>
  <c r="V111" i="10" s="1"/>
  <c r="V161" i="10" s="1"/>
  <c r="V211" i="10" s="1"/>
  <c r="V261" i="10" s="1"/>
  <c r="V311" i="10" s="1"/>
  <c r="V361" i="10" s="1"/>
  <c r="V411" i="10" s="1"/>
  <c r="V461" i="10" s="1"/>
  <c r="V511" i="10" s="1"/>
  <c r="V561" i="10" s="1"/>
  <c r="V611" i="10" s="1"/>
  <c r="V661" i="10" s="1"/>
  <c r="V711" i="10" s="1"/>
  <c r="V761" i="10" s="1"/>
  <c r="V811" i="10" s="1"/>
  <c r="V861" i="10" s="1"/>
  <c r="V911" i="10" s="1"/>
  <c r="V961" i="10" s="1"/>
  <c r="V1011" i="10" s="1"/>
  <c r="V1061" i="10" s="1"/>
  <c r="V1111" i="10" s="1"/>
  <c r="V1161" i="10" s="1"/>
  <c r="V1211" i="10" s="1"/>
  <c r="V1261" i="10" s="1"/>
  <c r="V1311" i="10" s="1"/>
  <c r="V1361" i="10" s="1"/>
  <c r="V1411" i="10" s="1"/>
  <c r="V1461" i="10" s="1"/>
  <c r="U61" i="10"/>
  <c r="U111" i="10" s="1"/>
  <c r="U161" i="10" s="1"/>
  <c r="U211" i="10" s="1"/>
  <c r="U261" i="10" s="1"/>
  <c r="U311" i="10" s="1"/>
  <c r="U361" i="10" s="1"/>
  <c r="U411" i="10" s="1"/>
  <c r="U461" i="10" s="1"/>
  <c r="U511" i="10" s="1"/>
  <c r="U561" i="10" s="1"/>
  <c r="U611" i="10" s="1"/>
  <c r="U661" i="10" s="1"/>
  <c r="U711" i="10" s="1"/>
  <c r="U761" i="10" s="1"/>
  <c r="U811" i="10" s="1"/>
  <c r="U861" i="10" s="1"/>
  <c r="U911" i="10" s="1"/>
  <c r="U961" i="10" s="1"/>
  <c r="U1011" i="10" s="1"/>
  <c r="U1061" i="10" s="1"/>
  <c r="U1111" i="10" s="1"/>
  <c r="U1161" i="10" s="1"/>
  <c r="U1211" i="10" s="1"/>
  <c r="U1261" i="10" s="1"/>
  <c r="U1311" i="10" s="1"/>
  <c r="U1361" i="10" s="1"/>
  <c r="U1411" i="10" s="1"/>
  <c r="U1461" i="10" s="1"/>
  <c r="U56" i="10"/>
  <c r="U106" i="10" s="1"/>
  <c r="U55" i="10"/>
  <c r="U105" i="10" s="1"/>
  <c r="U54" i="10"/>
  <c r="U104" i="10" s="1"/>
  <c r="U53" i="10"/>
  <c r="J51" i="10"/>
  <c r="H26" i="10" s="1"/>
  <c r="L50" i="10"/>
  <c r="L49" i="10"/>
  <c r="L48" i="10"/>
  <c r="L47" i="10"/>
  <c r="L46" i="10"/>
  <c r="L45" i="10"/>
  <c r="L44" i="10"/>
  <c r="L43" i="10"/>
  <c r="L42" i="10"/>
  <c r="L41" i="10"/>
  <c r="L40" i="10"/>
  <c r="L39" i="10"/>
  <c r="L38" i="10"/>
  <c r="L37" i="10"/>
  <c r="L36" i="10"/>
  <c r="L35" i="10"/>
  <c r="L34" i="10"/>
  <c r="L33" i="10"/>
  <c r="Q1543" i="10"/>
  <c r="P1543" i="10"/>
  <c r="X10" i="10"/>
  <c r="W10" i="10"/>
  <c r="V10" i="10"/>
  <c r="U10" i="10"/>
  <c r="A2" i="10"/>
  <c r="A3" i="10" s="1"/>
  <c r="A4" i="10" s="1"/>
  <c r="A5" i="10" s="1"/>
  <c r="A6" i="10" s="1"/>
  <c r="A7" i="10" s="1"/>
  <c r="A8" i="10" s="1"/>
  <c r="A9" i="10" s="1"/>
  <c r="A10" i="10" s="1"/>
  <c r="A11" i="10" s="1"/>
  <c r="A12" i="10" s="1"/>
  <c r="A13" i="10" s="1"/>
  <c r="A14" i="10" s="1"/>
  <c r="A15" i="10" s="1"/>
  <c r="A16" i="10" s="1"/>
  <c r="A17" i="10" s="1"/>
  <c r="U103" i="10" l="1"/>
  <c r="T106" i="10" s="1"/>
  <c r="D1547" i="10" s="1"/>
  <c r="T56" i="10"/>
  <c r="D1545" i="10" s="1"/>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H1507" i="10"/>
  <c r="C50" i="3" s="1"/>
  <c r="F37" i="3" s="1"/>
  <c r="G37" i="3" s="1"/>
  <c r="R1543" i="10"/>
  <c r="P1539" i="10" s="1"/>
  <c r="A102" i="10"/>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F155" i="10"/>
  <c r="V110" i="10"/>
  <c r="U154" i="10"/>
  <c r="U110" i="10"/>
  <c r="U153" i="10"/>
  <c r="T156" i="10" s="1"/>
  <c r="D1549" i="10" s="1"/>
  <c r="W110" i="10"/>
  <c r="U155" i="10"/>
  <c r="X110" i="10"/>
  <c r="U156" i="10"/>
  <c r="X60" i="10"/>
  <c r="V60" i="10"/>
  <c r="W60" i="10"/>
  <c r="A52" i="10"/>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U60" i="10"/>
  <c r="B2" i="10"/>
  <c r="B3" i="10" s="1"/>
  <c r="B4" i="10" s="1"/>
  <c r="B5" i="10" s="1"/>
  <c r="B6" i="10" s="1"/>
  <c r="B7" i="10" s="1"/>
  <c r="B8" i="10" s="1"/>
  <c r="B9" i="10" s="1"/>
  <c r="B10" i="10" s="1"/>
  <c r="B11" i="10" s="1"/>
  <c r="B12" i="10" s="1"/>
  <c r="B13" i="10" s="1"/>
  <c r="B14" i="10" s="1"/>
  <c r="B15" i="10" s="1"/>
  <c r="B16" i="10" s="1"/>
  <c r="B17" i="10" s="1"/>
  <c r="H29" i="10"/>
  <c r="B52" i="10"/>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L51" i="10"/>
  <c r="L101" i="10"/>
  <c r="H79" i="10"/>
  <c r="H80" i="10" s="1"/>
  <c r="G24" i="3"/>
  <c r="B18" i="10" l="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AD26" i="14"/>
  <c r="X26" i="14" s="1"/>
  <c r="T1534" i="10"/>
  <c r="C1453" i="10"/>
  <c r="C1303" i="10"/>
  <c r="C803" i="10"/>
  <c r="C203" i="10"/>
  <c r="C1253" i="10"/>
  <c r="C753" i="10"/>
  <c r="C153" i="10"/>
  <c r="C703" i="10"/>
  <c r="C103" i="10"/>
  <c r="C1203" i="10"/>
  <c r="C653" i="10"/>
  <c r="C1153" i="10"/>
  <c r="C553" i="10"/>
  <c r="C1403" i="10"/>
  <c r="C1103" i="10"/>
  <c r="C503" i="10"/>
  <c r="C1053" i="10"/>
  <c r="C453" i="10"/>
  <c r="C1537" i="10"/>
  <c r="C1003" i="10"/>
  <c r="C403" i="10"/>
  <c r="C603" i="10"/>
  <c r="C1353" i="10"/>
  <c r="C353" i="10"/>
  <c r="C953" i="10"/>
  <c r="C253" i="10"/>
  <c r="C853" i="10"/>
  <c r="C303" i="10"/>
  <c r="C903" i="10"/>
  <c r="H30" i="10"/>
  <c r="H1510" i="10"/>
  <c r="H1511" i="10" s="1"/>
  <c r="T1507" i="10"/>
  <c r="U1507" i="10" s="1"/>
  <c r="W160" i="10"/>
  <c r="U205" i="10"/>
  <c r="A152" i="10"/>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F205" i="10"/>
  <c r="X160" i="10"/>
  <c r="U206" i="10"/>
  <c r="U160" i="10"/>
  <c r="U203" i="10"/>
  <c r="T206" i="10" s="1"/>
  <c r="D1551" i="10" s="1"/>
  <c r="V160" i="10"/>
  <c r="U204" i="10"/>
  <c r="C53" i="10"/>
  <c r="C3" i="10"/>
  <c r="G38" i="3" l="1"/>
  <c r="AE78" i="14"/>
  <c r="Z78" i="14" s="1"/>
  <c r="AD25" i="14"/>
  <c r="X25" i="14" s="1"/>
  <c r="AD128" i="14"/>
  <c r="X128" i="14" s="1"/>
  <c r="U210" i="10"/>
  <c r="U253" i="10"/>
  <c r="T256" i="10" s="1"/>
  <c r="D1553" i="10" s="1"/>
  <c r="W210" i="10"/>
  <c r="U255" i="10"/>
  <c r="A202" i="10"/>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F255" i="10"/>
  <c r="V210" i="10"/>
  <c r="U254" i="10"/>
  <c r="X210" i="10"/>
  <c r="U256" i="10"/>
  <c r="AC7" i="2"/>
  <c r="AB7" i="2"/>
  <c r="AA7" i="2"/>
  <c r="Z7" i="2"/>
  <c r="Y7" i="2"/>
  <c r="X7" i="2"/>
  <c r="W7" i="2"/>
  <c r="V7" i="2"/>
  <c r="U7" i="2"/>
  <c r="T7" i="2"/>
  <c r="S7" i="2"/>
  <c r="R7" i="2"/>
  <c r="Q7" i="2"/>
  <c r="P7" i="2"/>
  <c r="O7" i="2"/>
  <c r="N7" i="2"/>
  <c r="F33" i="3"/>
  <c r="A43" i="3" s="1"/>
  <c r="D32" i="3"/>
  <c r="A31" i="3"/>
  <c r="F4" i="2"/>
  <c r="F5" i="2" s="1"/>
  <c r="F6" i="2" s="1"/>
  <c r="F7" i="2" s="1"/>
  <c r="F8" i="2" s="1"/>
  <c r="F9" i="2" s="1"/>
  <c r="F10"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E5" i="2"/>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 i="2"/>
  <c r="C4" i="2"/>
  <c r="E4" i="2" s="1"/>
  <c r="F3" i="3"/>
  <c r="B32" i="3" s="1"/>
  <c r="H33" i="3" s="1"/>
  <c r="D3" i="3"/>
  <c r="E33" i="3"/>
  <c r="E41" i="3"/>
  <c r="I170" i="14" s="1"/>
  <c r="E45" i="2"/>
  <c r="E3" i="2"/>
  <c r="F36" i="2" l="1"/>
  <c r="F37" i="2" s="1"/>
  <c r="F38" i="2" s="1"/>
  <c r="F39" i="2" s="1"/>
  <c r="F40" i="2" s="1"/>
  <c r="F41" i="2" s="1"/>
  <c r="F42" i="2" s="1"/>
  <c r="F43" i="2" s="1"/>
  <c r="F44" i="2" s="1"/>
  <c r="T1498" i="10"/>
  <c r="U1498" i="10" s="1"/>
  <c r="T1492" i="10"/>
  <c r="U1492" i="10" s="1"/>
  <c r="T1486" i="10"/>
  <c r="U1486" i="10" s="1"/>
  <c r="T1397" i="10"/>
  <c r="U1397" i="10" s="1"/>
  <c r="T1391" i="10"/>
  <c r="U1391" i="10" s="1"/>
  <c r="T1385" i="10"/>
  <c r="U1385" i="10" s="1"/>
  <c r="T1296" i="10"/>
  <c r="U1296" i="10" s="1"/>
  <c r="T1290" i="10"/>
  <c r="U1290" i="10" s="1"/>
  <c r="T1284" i="10"/>
  <c r="U1284" i="10" s="1"/>
  <c r="T1195" i="10"/>
  <c r="U1195" i="10" s="1"/>
  <c r="T1189" i="10"/>
  <c r="U1189" i="10" s="1"/>
  <c r="T1183" i="10"/>
  <c r="U1183" i="10" s="1"/>
  <c r="T1496" i="10"/>
  <c r="U1496" i="10" s="1"/>
  <c r="T1490" i="10"/>
  <c r="U1490" i="10" s="1"/>
  <c r="T1484" i="10"/>
  <c r="U1484" i="10" s="1"/>
  <c r="T1395" i="10"/>
  <c r="U1395" i="10" s="1"/>
  <c r="T1389" i="10"/>
  <c r="U1389" i="10" s="1"/>
  <c r="T1383" i="10"/>
  <c r="U1383" i="10" s="1"/>
  <c r="T1300" i="10"/>
  <c r="U1300" i="10" s="1"/>
  <c r="T1294" i="10"/>
  <c r="U1294" i="10" s="1"/>
  <c r="T1288" i="10"/>
  <c r="U1288" i="10" s="1"/>
  <c r="T1199" i="10"/>
  <c r="U1199" i="10" s="1"/>
  <c r="T1193" i="10"/>
  <c r="U1193" i="10" s="1"/>
  <c r="T1187" i="10"/>
  <c r="U1187" i="10" s="1"/>
  <c r="T1499" i="10"/>
  <c r="U1499" i="10" s="1"/>
  <c r="T1394" i="10"/>
  <c r="U1394" i="10" s="1"/>
  <c r="T1387" i="10"/>
  <c r="U1387" i="10" s="1"/>
  <c r="T1289" i="10"/>
  <c r="U1289" i="10" s="1"/>
  <c r="T1097" i="10"/>
  <c r="U1097" i="10" s="1"/>
  <c r="T1091" i="10"/>
  <c r="U1091" i="10" s="1"/>
  <c r="T1085" i="10"/>
  <c r="U1085" i="10" s="1"/>
  <c r="T1491" i="10"/>
  <c r="U1491" i="10" s="1"/>
  <c r="T1445" i="10"/>
  <c r="U1445" i="10" s="1"/>
  <c r="T1439" i="10"/>
  <c r="U1439" i="10" s="1"/>
  <c r="T1433" i="10"/>
  <c r="U1433" i="10" s="1"/>
  <c r="T1347" i="10"/>
  <c r="U1347" i="10" s="1"/>
  <c r="T1341" i="10"/>
  <c r="U1341" i="10" s="1"/>
  <c r="T1335" i="10"/>
  <c r="U1335" i="10" s="1"/>
  <c r="T1249" i="10"/>
  <c r="U1249" i="10" s="1"/>
  <c r="T1243" i="10"/>
  <c r="U1243" i="10" s="1"/>
  <c r="T1237" i="10"/>
  <c r="U1237" i="10" s="1"/>
  <c r="T1487" i="10"/>
  <c r="U1487" i="10" s="1"/>
  <c r="T1438" i="10"/>
  <c r="U1438" i="10" s="1"/>
  <c r="T1398" i="10"/>
  <c r="U1398" i="10" s="1"/>
  <c r="T1390" i="10"/>
  <c r="U1390" i="10" s="1"/>
  <c r="T1348" i="10"/>
  <c r="U1348" i="10" s="1"/>
  <c r="T1286" i="10"/>
  <c r="U1286" i="10" s="1"/>
  <c r="T1238" i="10"/>
  <c r="U1238" i="10" s="1"/>
  <c r="T1198" i="10"/>
  <c r="U1198" i="10" s="1"/>
  <c r="T1191" i="10"/>
  <c r="U1191" i="10" s="1"/>
  <c r="T1184" i="10"/>
  <c r="U1184" i="10" s="1"/>
  <c r="T1092" i="10"/>
  <c r="U1092" i="10" s="1"/>
  <c r="T996" i="10"/>
  <c r="U996" i="10" s="1"/>
  <c r="T990" i="10"/>
  <c r="U990" i="10" s="1"/>
  <c r="T984" i="10"/>
  <c r="U984" i="10" s="1"/>
  <c r="T895" i="10"/>
  <c r="U895" i="10" s="1"/>
  <c r="T889" i="10"/>
  <c r="U889" i="10" s="1"/>
  <c r="T883" i="10"/>
  <c r="U883" i="10" s="1"/>
  <c r="T800" i="10"/>
  <c r="U800" i="10" s="1"/>
  <c r="T794" i="10"/>
  <c r="U794" i="10" s="1"/>
  <c r="T788" i="10"/>
  <c r="U788" i="10" s="1"/>
  <c r="T699" i="10"/>
  <c r="U699" i="10" s="1"/>
  <c r="T693" i="10"/>
  <c r="U693" i="10" s="1"/>
  <c r="T687" i="10"/>
  <c r="U687" i="10" s="1"/>
  <c r="T1494" i="10"/>
  <c r="U1494" i="10" s="1"/>
  <c r="T1444" i="10"/>
  <c r="U1444" i="10" s="1"/>
  <c r="T1334" i="10"/>
  <c r="U1334" i="10" s="1"/>
  <c r="T1293" i="10"/>
  <c r="U1293" i="10" s="1"/>
  <c r="T1244" i="10"/>
  <c r="U1244" i="10" s="1"/>
  <c r="T1150" i="10"/>
  <c r="U1150" i="10" s="1"/>
  <c r="T1144" i="10"/>
  <c r="U1144" i="10" s="1"/>
  <c r="T1138" i="10"/>
  <c r="U1138" i="10" s="1"/>
  <c r="T1098" i="10"/>
  <c r="U1098" i="10" s="1"/>
  <c r="T1046" i="10"/>
  <c r="U1046" i="10" s="1"/>
  <c r="T1040" i="10"/>
  <c r="U1040" i="10" s="1"/>
  <c r="T1034" i="10"/>
  <c r="U1034" i="10" s="1"/>
  <c r="T945" i="10"/>
  <c r="U945" i="10" s="1"/>
  <c r="T939" i="10"/>
  <c r="U939" i="10" s="1"/>
  <c r="T933" i="10"/>
  <c r="U933" i="10" s="1"/>
  <c r="T850" i="10"/>
  <c r="U850" i="10" s="1"/>
  <c r="T844" i="10"/>
  <c r="U844" i="10" s="1"/>
  <c r="T838" i="10"/>
  <c r="U838" i="10" s="1"/>
  <c r="T1437" i="10"/>
  <c r="U1437" i="10" s="1"/>
  <c r="T1386" i="10"/>
  <c r="U1386" i="10" s="1"/>
  <c r="T1336" i="10"/>
  <c r="U1336" i="10" s="1"/>
  <c r="T1285" i="10"/>
  <c r="U1285" i="10" s="1"/>
  <c r="T1250" i="10"/>
  <c r="U1250" i="10" s="1"/>
  <c r="T1194" i="10"/>
  <c r="U1194" i="10" s="1"/>
  <c r="T1186" i="10"/>
  <c r="U1186" i="10" s="1"/>
  <c r="T1143" i="10"/>
  <c r="U1143" i="10" s="1"/>
  <c r="T1094" i="10"/>
  <c r="U1094" i="10" s="1"/>
  <c r="T1087" i="10"/>
  <c r="U1087" i="10" s="1"/>
  <c r="T1038" i="10"/>
  <c r="U1038" i="10" s="1"/>
  <c r="T989" i="10"/>
  <c r="U989" i="10" s="1"/>
  <c r="T947" i="10"/>
  <c r="U947" i="10" s="1"/>
  <c r="T934" i="10"/>
  <c r="U934" i="10" s="1"/>
  <c r="T898" i="10"/>
  <c r="U898" i="10" s="1"/>
  <c r="T885" i="10"/>
  <c r="U885" i="10" s="1"/>
  <c r="T842" i="10"/>
  <c r="U842" i="10" s="1"/>
  <c r="T793" i="10"/>
  <c r="U793" i="10" s="1"/>
  <c r="T745" i="10"/>
  <c r="U745" i="10" s="1"/>
  <c r="T739" i="10"/>
  <c r="U739" i="10" s="1"/>
  <c r="T733" i="10"/>
  <c r="U733" i="10" s="1"/>
  <c r="T694" i="10"/>
  <c r="U694" i="10" s="1"/>
  <c r="T546" i="10"/>
  <c r="U546" i="10" s="1"/>
  <c r="T540" i="10"/>
  <c r="U540" i="10" s="1"/>
  <c r="T534" i="10"/>
  <c r="U534" i="10" s="1"/>
  <c r="T1500" i="10"/>
  <c r="U1500" i="10" s="1"/>
  <c r="T1483" i="10"/>
  <c r="U1483" i="10" s="1"/>
  <c r="T1449" i="10"/>
  <c r="U1449" i="10" s="1"/>
  <c r="T1442" i="10"/>
  <c r="U1442" i="10" s="1"/>
  <c r="T1435" i="10"/>
  <c r="U1435" i="10" s="1"/>
  <c r="T1400" i="10"/>
  <c r="U1400" i="10" s="1"/>
  <c r="T1392" i="10"/>
  <c r="U1392" i="10" s="1"/>
  <c r="T1340" i="10"/>
  <c r="U1340" i="10" s="1"/>
  <c r="T1333" i="10"/>
  <c r="U1333" i="10" s="1"/>
  <c r="T1291" i="10"/>
  <c r="U1291" i="10" s="1"/>
  <c r="T1141" i="10"/>
  <c r="U1141" i="10" s="1"/>
  <c r="T1099" i="10"/>
  <c r="U1099" i="10" s="1"/>
  <c r="T1049" i="10"/>
  <c r="U1049" i="10" s="1"/>
  <c r="T1036" i="10"/>
  <c r="U1036" i="10" s="1"/>
  <c r="T1000" i="10"/>
  <c r="U1000" i="10" s="1"/>
  <c r="T987" i="10"/>
  <c r="U987" i="10" s="1"/>
  <c r="T938" i="10"/>
  <c r="U938" i="10" s="1"/>
  <c r="T896" i="10"/>
  <c r="U896" i="10" s="1"/>
  <c r="T840" i="10"/>
  <c r="U840" i="10" s="1"/>
  <c r="T791" i="10"/>
  <c r="U791" i="10" s="1"/>
  <c r="T1399" i="10"/>
  <c r="U1399" i="10" s="1"/>
  <c r="T1093" i="10"/>
  <c r="U1093" i="10" s="1"/>
  <c r="T1041" i="10"/>
  <c r="U1041" i="10" s="1"/>
  <c r="T1033" i="10"/>
  <c r="U1033" i="10" s="1"/>
  <c r="T997" i="10"/>
  <c r="U997" i="10" s="1"/>
  <c r="T946" i="10"/>
  <c r="U946" i="10" s="1"/>
  <c r="T894" i="10"/>
  <c r="U894" i="10" s="1"/>
  <c r="T849" i="10"/>
  <c r="U849" i="10" s="1"/>
  <c r="T835" i="10"/>
  <c r="U835" i="10" s="1"/>
  <c r="T797" i="10"/>
  <c r="U797" i="10" s="1"/>
  <c r="T783" i="10"/>
  <c r="U783" i="10" s="1"/>
  <c r="T746" i="10"/>
  <c r="U746" i="10" s="1"/>
  <c r="T697" i="10"/>
  <c r="U697" i="10" s="1"/>
  <c r="T690" i="10"/>
  <c r="U690" i="10" s="1"/>
  <c r="T548" i="10"/>
  <c r="U548" i="10" s="1"/>
  <c r="T535" i="10"/>
  <c r="U535" i="10" s="1"/>
  <c r="T499" i="10"/>
  <c r="U499" i="10" s="1"/>
  <c r="T493" i="10"/>
  <c r="U493" i="10" s="1"/>
  <c r="T487" i="10"/>
  <c r="U487" i="10" s="1"/>
  <c r="T448" i="10"/>
  <c r="U448" i="10" s="1"/>
  <c r="T442" i="10"/>
  <c r="U442" i="10" s="1"/>
  <c r="T436" i="10"/>
  <c r="U436" i="10" s="1"/>
  <c r="T347" i="10"/>
  <c r="U347" i="10" s="1"/>
  <c r="T341" i="10"/>
  <c r="U341" i="10" s="1"/>
  <c r="T335" i="10"/>
  <c r="U335" i="10" s="1"/>
  <c r="T246" i="10"/>
  <c r="U246" i="10" s="1"/>
  <c r="T240" i="10"/>
  <c r="U240" i="10" s="1"/>
  <c r="T234" i="10"/>
  <c r="U234" i="10" s="1"/>
  <c r="T145" i="10"/>
  <c r="U145" i="10" s="1"/>
  <c r="T139" i="10"/>
  <c r="U139" i="10" s="1"/>
  <c r="T133" i="10"/>
  <c r="U133" i="10" s="1"/>
  <c r="T1446" i="10"/>
  <c r="U1446" i="10" s="1"/>
  <c r="T1349" i="10"/>
  <c r="U1349" i="10" s="1"/>
  <c r="T1342" i="10"/>
  <c r="U1342" i="10" s="1"/>
  <c r="T1283" i="10"/>
  <c r="U1283" i="10" s="1"/>
  <c r="T1236" i="10"/>
  <c r="U1236" i="10" s="1"/>
  <c r="T1190" i="10"/>
  <c r="U1190" i="10" s="1"/>
  <c r="T1145" i="10"/>
  <c r="U1145" i="10" s="1"/>
  <c r="T1137" i="10"/>
  <c r="U1137" i="10" s="1"/>
  <c r="T1047" i="10"/>
  <c r="U1047" i="10" s="1"/>
  <c r="T887" i="10"/>
  <c r="U887" i="10" s="1"/>
  <c r="T789" i="10"/>
  <c r="U789" i="10" s="1"/>
  <c r="T1497" i="10"/>
  <c r="U1497" i="10" s="1"/>
  <c r="T1396" i="10"/>
  <c r="U1396" i="10" s="1"/>
  <c r="T1188" i="10"/>
  <c r="U1188" i="10" s="1"/>
  <c r="T1090" i="10"/>
  <c r="U1090" i="10" s="1"/>
  <c r="T1083" i="10"/>
  <c r="U1083" i="10" s="1"/>
  <c r="T1045" i="10"/>
  <c r="U1045" i="10" s="1"/>
  <c r="T892" i="10"/>
  <c r="U892" i="10" s="1"/>
  <c r="T847" i="10"/>
  <c r="U847" i="10" s="1"/>
  <c r="T833" i="10"/>
  <c r="U833" i="10" s="1"/>
  <c r="T795" i="10"/>
  <c r="U795" i="10" s="1"/>
  <c r="T787" i="10"/>
  <c r="U787" i="10" s="1"/>
  <c r="T750" i="10"/>
  <c r="U750" i="10" s="1"/>
  <c r="T737" i="10"/>
  <c r="U737" i="10" s="1"/>
  <c r="T695" i="10"/>
  <c r="U695" i="10" s="1"/>
  <c r="T688" i="10"/>
  <c r="U688" i="10" s="1"/>
  <c r="T539" i="10"/>
  <c r="U539" i="10" s="1"/>
  <c r="T497" i="10"/>
  <c r="U497" i="10" s="1"/>
  <c r="T491" i="10"/>
  <c r="U491" i="10" s="1"/>
  <c r="T485" i="10"/>
  <c r="U485" i="10" s="1"/>
  <c r="T446" i="10"/>
  <c r="U446" i="10" s="1"/>
  <c r="T440" i="10"/>
  <c r="U440" i="10" s="1"/>
  <c r="T434" i="10"/>
  <c r="U434" i="10" s="1"/>
  <c r="T345" i="10"/>
  <c r="U345" i="10" s="1"/>
  <c r="T339" i="10"/>
  <c r="U339" i="10" s="1"/>
  <c r="T333" i="10"/>
  <c r="U333" i="10" s="1"/>
  <c r="T250" i="10"/>
  <c r="U250" i="10" s="1"/>
  <c r="T244" i="10"/>
  <c r="U244" i="10" s="1"/>
  <c r="T238" i="10"/>
  <c r="U238" i="10" s="1"/>
  <c r="T149" i="10"/>
  <c r="U149" i="10" s="1"/>
  <c r="T143" i="10"/>
  <c r="U143" i="10" s="1"/>
  <c r="T137" i="10"/>
  <c r="U137" i="10" s="1"/>
  <c r="T650" i="10"/>
  <c r="U650" i="10" s="1"/>
  <c r="T638" i="10"/>
  <c r="U638" i="10" s="1"/>
  <c r="T590" i="10"/>
  <c r="U590" i="10" s="1"/>
  <c r="T395" i="10"/>
  <c r="U395" i="10" s="1"/>
  <c r="T383" i="10"/>
  <c r="U383" i="10" s="1"/>
  <c r="T300" i="10"/>
  <c r="U300" i="10" s="1"/>
  <c r="T199" i="10"/>
  <c r="U199" i="10" s="1"/>
  <c r="T187" i="10"/>
  <c r="U187" i="10" s="1"/>
  <c r="T1450" i="10"/>
  <c r="U1450" i="10" s="1"/>
  <c r="T1434" i="10"/>
  <c r="U1434" i="10" s="1"/>
  <c r="T1488" i="10"/>
  <c r="U1488" i="10" s="1"/>
  <c r="T1443" i="10"/>
  <c r="U1443" i="10" s="1"/>
  <c r="T1346" i="10"/>
  <c r="U1346" i="10" s="1"/>
  <c r="T1339" i="10"/>
  <c r="U1339" i="10" s="1"/>
  <c r="T1298" i="10"/>
  <c r="U1298" i="10" s="1"/>
  <c r="T1248" i="10"/>
  <c r="U1248" i="10" s="1"/>
  <c r="T1241" i="10"/>
  <c r="U1241" i="10" s="1"/>
  <c r="T1234" i="10"/>
  <c r="U1234" i="10" s="1"/>
  <c r="T1196" i="10"/>
  <c r="U1196" i="10" s="1"/>
  <c r="T1149" i="10"/>
  <c r="U1149" i="10" s="1"/>
  <c r="T1142" i="10"/>
  <c r="U1142" i="10" s="1"/>
  <c r="T1135" i="10"/>
  <c r="U1135" i="10" s="1"/>
  <c r="T994" i="10"/>
  <c r="U994" i="10" s="1"/>
  <c r="T950" i="10"/>
  <c r="U950" i="10" s="1"/>
  <c r="T943" i="10"/>
  <c r="U943" i="10" s="1"/>
  <c r="T936" i="10"/>
  <c r="U936" i="10" s="1"/>
  <c r="T899" i="10"/>
  <c r="U899" i="10" s="1"/>
  <c r="T839" i="10"/>
  <c r="U839" i="10" s="1"/>
  <c r="T743" i="10"/>
  <c r="U743" i="10" s="1"/>
  <c r="T644" i="10"/>
  <c r="U644" i="10" s="1"/>
  <c r="T596" i="10"/>
  <c r="U596" i="10" s="1"/>
  <c r="T584" i="10"/>
  <c r="U584" i="10" s="1"/>
  <c r="T545" i="10"/>
  <c r="U545" i="10" s="1"/>
  <c r="T389" i="10"/>
  <c r="U389" i="10" s="1"/>
  <c r="T294" i="10"/>
  <c r="U294" i="10" s="1"/>
  <c r="T288" i="10"/>
  <c r="U288" i="10" s="1"/>
  <c r="T193" i="10"/>
  <c r="U193" i="10" s="1"/>
  <c r="T1493" i="10"/>
  <c r="U1493" i="10" s="1"/>
  <c r="T1388" i="10"/>
  <c r="U1388" i="10" s="1"/>
  <c r="T1239" i="10"/>
  <c r="U1239" i="10" s="1"/>
  <c r="T993" i="10"/>
  <c r="U993" i="10" s="1"/>
  <c r="T942" i="10"/>
  <c r="U942" i="10" s="1"/>
  <c r="T888" i="10"/>
  <c r="U888" i="10" s="1"/>
  <c r="T837" i="10"/>
  <c r="U837" i="10" s="1"/>
  <c r="T799" i="10"/>
  <c r="U799" i="10" s="1"/>
  <c r="T646" i="10"/>
  <c r="U646" i="10" s="1"/>
  <c r="T633" i="10"/>
  <c r="U633" i="10" s="1"/>
  <c r="T597" i="10"/>
  <c r="U597" i="10" s="1"/>
  <c r="T542" i="10"/>
  <c r="U542" i="10" s="1"/>
  <c r="T486" i="10"/>
  <c r="U486" i="10" s="1"/>
  <c r="T435" i="10"/>
  <c r="U435" i="10" s="1"/>
  <c r="T396" i="10"/>
  <c r="U396" i="10" s="1"/>
  <c r="T299" i="10"/>
  <c r="U299" i="10" s="1"/>
  <c r="T286" i="10"/>
  <c r="U286" i="10" s="1"/>
  <c r="T243" i="10"/>
  <c r="U243" i="10" s="1"/>
  <c r="T236" i="10"/>
  <c r="U236" i="10" s="1"/>
  <c r="T190" i="10"/>
  <c r="U190" i="10" s="1"/>
  <c r="T1436" i="10"/>
  <c r="U1436" i="10" s="1"/>
  <c r="T1343" i="10"/>
  <c r="U1343" i="10" s="1"/>
  <c r="T1295" i="10"/>
  <c r="U1295" i="10" s="1"/>
  <c r="T1246" i="10"/>
  <c r="U1246" i="10" s="1"/>
  <c r="T1146" i="10"/>
  <c r="U1146" i="10" s="1"/>
  <c r="T1095" i="10"/>
  <c r="U1095" i="10" s="1"/>
  <c r="T1086" i="10"/>
  <c r="U1086" i="10" s="1"/>
  <c r="T1037" i="10"/>
  <c r="U1037" i="10" s="1"/>
  <c r="T985" i="10"/>
  <c r="U985" i="10" s="1"/>
  <c r="T845" i="10"/>
  <c r="U845" i="10" s="1"/>
  <c r="T790" i="10"/>
  <c r="U790" i="10" s="1"/>
  <c r="T744" i="10"/>
  <c r="U744" i="10" s="1"/>
  <c r="T685" i="10"/>
  <c r="U685" i="10" s="1"/>
  <c r="T639" i="10"/>
  <c r="U639" i="10" s="1"/>
  <c r="T583" i="10"/>
  <c r="U583" i="10" s="1"/>
  <c r="T549" i="10"/>
  <c r="U549" i="10" s="1"/>
  <c r="T500" i="10"/>
  <c r="U500" i="10" s="1"/>
  <c r="T449" i="10"/>
  <c r="U449" i="10" s="1"/>
  <c r="T346" i="10"/>
  <c r="U346" i="10" s="1"/>
  <c r="T292" i="10"/>
  <c r="U292" i="10" s="1"/>
  <c r="T196" i="10"/>
  <c r="U196" i="10" s="1"/>
  <c r="T183" i="10"/>
  <c r="U183" i="10" s="1"/>
  <c r="T147" i="10"/>
  <c r="U147" i="10" s="1"/>
  <c r="T140" i="10"/>
  <c r="U140" i="10" s="1"/>
  <c r="T1136" i="10"/>
  <c r="U1136" i="10" s="1"/>
  <c r="T1044" i="10"/>
  <c r="U1044" i="10" s="1"/>
  <c r="T992" i="10"/>
  <c r="U992" i="10" s="1"/>
  <c r="T949" i="10"/>
  <c r="U949" i="10" s="1"/>
  <c r="T941" i="10"/>
  <c r="U941" i="10" s="1"/>
  <c r="T836" i="10"/>
  <c r="U836" i="10" s="1"/>
  <c r="T798" i="10"/>
  <c r="U798" i="10" s="1"/>
  <c r="T736" i="10"/>
  <c r="U736" i="10" s="1"/>
  <c r="T692" i="10"/>
  <c r="U692" i="10" s="1"/>
  <c r="T645" i="10"/>
  <c r="U645" i="10" s="1"/>
  <c r="T589" i="10"/>
  <c r="U589" i="10" s="1"/>
  <c r="T1337" i="10"/>
  <c r="U1337" i="10" s="1"/>
  <c r="T1292" i="10"/>
  <c r="U1292" i="10" s="1"/>
  <c r="T1185" i="10"/>
  <c r="U1185" i="10" s="1"/>
  <c r="T1147" i="10"/>
  <c r="U1147" i="10" s="1"/>
  <c r="T1088" i="10"/>
  <c r="U1088" i="10" s="1"/>
  <c r="T991" i="10"/>
  <c r="U991" i="10" s="1"/>
  <c r="T944" i="10"/>
  <c r="U944" i="10" s="1"/>
  <c r="T935" i="10"/>
  <c r="U935" i="10" s="1"/>
  <c r="T900" i="10"/>
  <c r="U900" i="10" s="1"/>
  <c r="T891" i="10"/>
  <c r="U891" i="10" s="1"/>
  <c r="T734" i="10"/>
  <c r="U734" i="10" s="1"/>
  <c r="T1440" i="10"/>
  <c r="U1440" i="10" s="1"/>
  <c r="T1192" i="10"/>
  <c r="U1192" i="10" s="1"/>
  <c r="T1134" i="10"/>
  <c r="U1134" i="10" s="1"/>
  <c r="T988" i="10"/>
  <c r="U988" i="10" s="1"/>
  <c r="T897" i="10"/>
  <c r="U897" i="10" s="1"/>
  <c r="T796" i="10"/>
  <c r="U796" i="10" s="1"/>
  <c r="T786" i="10"/>
  <c r="U786" i="10" s="1"/>
  <c r="T640" i="10"/>
  <c r="U640" i="10" s="1"/>
  <c r="T594" i="10"/>
  <c r="U594" i="10" s="1"/>
  <c r="T587" i="10"/>
  <c r="U587" i="10" s="1"/>
  <c r="T541" i="10"/>
  <c r="U541" i="10" s="1"/>
  <c r="T533" i="10"/>
  <c r="U533" i="10" s="1"/>
  <c r="T490" i="10"/>
  <c r="U490" i="10" s="1"/>
  <c r="T388" i="10"/>
  <c r="U388" i="10" s="1"/>
  <c r="T338" i="10"/>
  <c r="U338" i="10" s="1"/>
  <c r="T296" i="10"/>
  <c r="U296" i="10" s="1"/>
  <c r="T198" i="10"/>
  <c r="U198" i="10" s="1"/>
  <c r="T191" i="10"/>
  <c r="U191" i="10" s="1"/>
  <c r="T184" i="10"/>
  <c r="U184" i="10" s="1"/>
  <c r="T1489" i="10"/>
  <c r="U1489" i="10" s="1"/>
  <c r="T1448" i="10"/>
  <c r="U1448" i="10" s="1"/>
  <c r="T1242" i="10"/>
  <c r="U1242" i="10" s="1"/>
  <c r="T1233" i="10"/>
  <c r="U1233" i="10" s="1"/>
  <c r="T1084" i="10"/>
  <c r="U1084" i="10" s="1"/>
  <c r="T1042" i="10"/>
  <c r="U1042" i="10" s="1"/>
  <c r="T940" i="10"/>
  <c r="U940" i="10" s="1"/>
  <c r="T834" i="10"/>
  <c r="U834" i="10" s="1"/>
  <c r="T747" i="10"/>
  <c r="U747" i="10" s="1"/>
  <c r="T700" i="10"/>
  <c r="U700" i="10" s="1"/>
  <c r="T691" i="10"/>
  <c r="U691" i="10" s="1"/>
  <c r="T683" i="10"/>
  <c r="U683" i="10" s="1"/>
  <c r="T647" i="10"/>
  <c r="U647" i="10" s="1"/>
  <c r="T443" i="10"/>
  <c r="U443" i="10" s="1"/>
  <c r="T394" i="10"/>
  <c r="U394" i="10" s="1"/>
  <c r="T289" i="10"/>
  <c r="U289" i="10" s="1"/>
  <c r="T1384" i="10"/>
  <c r="U1384" i="10" s="1"/>
  <c r="T1297" i="10"/>
  <c r="U1297" i="10" s="1"/>
  <c r="T1287" i="10"/>
  <c r="U1287" i="10" s="1"/>
  <c r="T1200" i="10"/>
  <c r="U1200" i="10" s="1"/>
  <c r="T1133" i="10"/>
  <c r="U1133" i="10" s="1"/>
  <c r="T1050" i="10"/>
  <c r="U1050" i="10" s="1"/>
  <c r="T843" i="10"/>
  <c r="U843" i="10" s="1"/>
  <c r="T785" i="10"/>
  <c r="U785" i="10" s="1"/>
  <c r="T738" i="10"/>
  <c r="U738" i="10" s="1"/>
  <c r="T600" i="10"/>
  <c r="U600" i="10" s="1"/>
  <c r="T593" i="10"/>
  <c r="U593" i="10" s="1"/>
  <c r="T586" i="10"/>
  <c r="U586" i="10" s="1"/>
  <c r="T496" i="10"/>
  <c r="U496" i="10" s="1"/>
  <c r="T489" i="10"/>
  <c r="U489" i="10" s="1"/>
  <c r="T450" i="10"/>
  <c r="U450" i="10" s="1"/>
  <c r="T387" i="10"/>
  <c r="U387" i="10" s="1"/>
  <c r="T245" i="10"/>
  <c r="U245" i="10" s="1"/>
  <c r="T237" i="10"/>
  <c r="U237" i="10" s="1"/>
  <c r="T146" i="10"/>
  <c r="U146" i="10" s="1"/>
  <c r="T138" i="10"/>
  <c r="U138" i="10" s="1"/>
  <c r="T1350" i="10"/>
  <c r="U1350" i="10" s="1"/>
  <c r="T995" i="10"/>
  <c r="U995" i="10" s="1"/>
  <c r="T986" i="10"/>
  <c r="U986" i="10" s="1"/>
  <c r="T948" i="10"/>
  <c r="U948" i="10" s="1"/>
  <c r="T886" i="10"/>
  <c r="U886" i="10" s="1"/>
  <c r="T1344" i="10"/>
  <c r="U1344" i="10" s="1"/>
  <c r="T735" i="10"/>
  <c r="U735" i="10" s="1"/>
  <c r="T636" i="10"/>
  <c r="U636" i="10" s="1"/>
  <c r="T537" i="10"/>
  <c r="U537" i="10" s="1"/>
  <c r="T441" i="10"/>
  <c r="U441" i="10" s="1"/>
  <c r="T433" i="10"/>
  <c r="U433" i="10" s="1"/>
  <c r="T398" i="10"/>
  <c r="U398" i="10" s="1"/>
  <c r="T284" i="10"/>
  <c r="U284" i="10" s="1"/>
  <c r="T194" i="10"/>
  <c r="U194" i="10" s="1"/>
  <c r="T186" i="10"/>
  <c r="U186" i="10" s="1"/>
  <c r="T144" i="10"/>
  <c r="U144" i="10" s="1"/>
  <c r="T1447" i="10"/>
  <c r="U1447" i="10" s="1"/>
  <c r="T983" i="10"/>
  <c r="U983" i="10" s="1"/>
  <c r="T846" i="10"/>
  <c r="U846" i="10" s="1"/>
  <c r="T643" i="10"/>
  <c r="U643" i="10" s="1"/>
  <c r="T595" i="10"/>
  <c r="U595" i="10" s="1"/>
  <c r="T498" i="10"/>
  <c r="U498" i="10" s="1"/>
  <c r="T390" i="10"/>
  <c r="U390" i="10" s="1"/>
  <c r="T337" i="10"/>
  <c r="U337" i="10" s="1"/>
  <c r="T291" i="10"/>
  <c r="U291" i="10" s="1"/>
  <c r="T135" i="10"/>
  <c r="U135" i="10" s="1"/>
  <c r="T1299" i="10"/>
  <c r="U1299" i="10" s="1"/>
  <c r="T1140" i="10"/>
  <c r="U1140" i="10" s="1"/>
  <c r="T1100" i="10"/>
  <c r="U1100" i="10" s="1"/>
  <c r="T890" i="10"/>
  <c r="U890" i="10" s="1"/>
  <c r="T742" i="10"/>
  <c r="U742" i="10" s="1"/>
  <c r="T635" i="10"/>
  <c r="U635" i="10" s="1"/>
  <c r="T544" i="10"/>
  <c r="U544" i="10" s="1"/>
  <c r="T536" i="10"/>
  <c r="U536" i="10" s="1"/>
  <c r="T397" i="10"/>
  <c r="U397" i="10" s="1"/>
  <c r="T344" i="10"/>
  <c r="U344" i="10" s="1"/>
  <c r="T298" i="10"/>
  <c r="U298" i="10" s="1"/>
  <c r="T283" i="10"/>
  <c r="U283" i="10" s="1"/>
  <c r="T235" i="10"/>
  <c r="U235" i="10" s="1"/>
  <c r="T185" i="10"/>
  <c r="U185" i="10" s="1"/>
  <c r="T1139" i="10"/>
  <c r="U1139" i="10" s="1"/>
  <c r="T741" i="10"/>
  <c r="U741" i="10" s="1"/>
  <c r="T698" i="10"/>
  <c r="U698" i="10" s="1"/>
  <c r="T634" i="10"/>
  <c r="U634" i="10" s="1"/>
  <c r="T543" i="10"/>
  <c r="U543" i="10" s="1"/>
  <c r="T343" i="10"/>
  <c r="U343" i="10" s="1"/>
  <c r="T297" i="10"/>
  <c r="U297" i="10" s="1"/>
  <c r="T242" i="10"/>
  <c r="U242" i="10" s="1"/>
  <c r="T150" i="10"/>
  <c r="U150" i="10" s="1"/>
  <c r="T1240" i="10"/>
  <c r="U1240" i="10" s="1"/>
  <c r="T1148" i="10"/>
  <c r="U1148" i="10" s="1"/>
  <c r="T1043" i="10"/>
  <c r="U1043" i="10" s="1"/>
  <c r="T749" i="10"/>
  <c r="U749" i="10" s="1"/>
  <c r="T649" i="10"/>
  <c r="U649" i="10" s="1"/>
  <c r="T641" i="10"/>
  <c r="U641" i="10" s="1"/>
  <c r="T592" i="10"/>
  <c r="U592" i="10" s="1"/>
  <c r="T495" i="10"/>
  <c r="U495" i="10" s="1"/>
  <c r="T438" i="10"/>
  <c r="U438" i="10" s="1"/>
  <c r="T350" i="10"/>
  <c r="U350" i="10" s="1"/>
  <c r="T233" i="10"/>
  <c r="U233" i="10" s="1"/>
  <c r="T141" i="10"/>
  <c r="U141" i="10" s="1"/>
  <c r="T1495" i="10"/>
  <c r="U1495" i="10" s="1"/>
  <c r="T1393" i="10"/>
  <c r="U1393" i="10" s="1"/>
  <c r="T1338" i="10"/>
  <c r="U1338" i="10" s="1"/>
  <c r="T1197" i="10"/>
  <c r="U1197" i="10" s="1"/>
  <c r="T999" i="10"/>
  <c r="U999" i="10" s="1"/>
  <c r="T748" i="10"/>
  <c r="U748" i="10" s="1"/>
  <c r="T696" i="10"/>
  <c r="U696" i="10" s="1"/>
  <c r="T599" i="10"/>
  <c r="U599" i="10" s="1"/>
  <c r="T591" i="10"/>
  <c r="U591" i="10" s="1"/>
  <c r="T295" i="10"/>
  <c r="U295" i="10" s="1"/>
  <c r="T189" i="10"/>
  <c r="U189" i="10" s="1"/>
  <c r="T148" i="10"/>
  <c r="U148" i="10" s="1"/>
  <c r="T1441" i="10"/>
  <c r="U1441" i="10" s="1"/>
  <c r="T1247" i="10"/>
  <c r="U1247" i="10" s="1"/>
  <c r="T444" i="10"/>
  <c r="U444" i="10" s="1"/>
  <c r="T998" i="10"/>
  <c r="U998" i="10" s="1"/>
  <c r="T884" i="10"/>
  <c r="U884" i="10" s="1"/>
  <c r="T340" i="10"/>
  <c r="U340" i="10" s="1"/>
  <c r="T239" i="10"/>
  <c r="U239" i="10" s="1"/>
  <c r="T188" i="10"/>
  <c r="U188" i="10" s="1"/>
  <c r="T1345" i="10"/>
  <c r="U1345" i="10" s="1"/>
  <c r="T893" i="10"/>
  <c r="U893" i="10" s="1"/>
  <c r="T848" i="10"/>
  <c r="U848" i="10" s="1"/>
  <c r="T684" i="10"/>
  <c r="U684" i="10" s="1"/>
  <c r="T637" i="10"/>
  <c r="U637" i="10" s="1"/>
  <c r="T547" i="10"/>
  <c r="U547" i="10" s="1"/>
  <c r="T538" i="10"/>
  <c r="U538" i="10" s="1"/>
  <c r="T483" i="10"/>
  <c r="U483" i="10" s="1"/>
  <c r="T399" i="10"/>
  <c r="U399" i="10" s="1"/>
  <c r="T285" i="10"/>
  <c r="U285" i="10" s="1"/>
  <c r="T247" i="10"/>
  <c r="U247" i="10" s="1"/>
  <c r="T1245" i="10"/>
  <c r="U1245" i="10" s="1"/>
  <c r="T588" i="10"/>
  <c r="U588" i="10" s="1"/>
  <c r="T391" i="10"/>
  <c r="U391" i="10" s="1"/>
  <c r="T136" i="10"/>
  <c r="U136" i="10" s="1"/>
  <c r="T1089" i="10"/>
  <c r="U1089" i="10" s="1"/>
  <c r="T1035" i="10"/>
  <c r="U1035" i="10" s="1"/>
  <c r="T1485" i="10"/>
  <c r="U1485" i="10" s="1"/>
  <c r="T937" i="10"/>
  <c r="U937" i="10" s="1"/>
  <c r="T784" i="10"/>
  <c r="U784" i="10" s="1"/>
  <c r="T740" i="10"/>
  <c r="U740" i="10" s="1"/>
  <c r="T550" i="10"/>
  <c r="U550" i="10" s="1"/>
  <c r="T445" i="10"/>
  <c r="U445" i="10" s="1"/>
  <c r="T386" i="10"/>
  <c r="U386" i="10" s="1"/>
  <c r="T342" i="10"/>
  <c r="U342" i="10" s="1"/>
  <c r="T334" i="10"/>
  <c r="U334" i="10" s="1"/>
  <c r="T249" i="10"/>
  <c r="U249" i="10" s="1"/>
  <c r="T241" i="10"/>
  <c r="U241" i="10" s="1"/>
  <c r="T1096" i="10"/>
  <c r="U1096" i="10" s="1"/>
  <c r="T841" i="10"/>
  <c r="U841" i="10" s="1"/>
  <c r="T686" i="10"/>
  <c r="U686" i="10" s="1"/>
  <c r="T648" i="10"/>
  <c r="U648" i="10" s="1"/>
  <c r="T494" i="10"/>
  <c r="U494" i="10" s="1"/>
  <c r="T437" i="10"/>
  <c r="U437" i="10" s="1"/>
  <c r="T393" i="10"/>
  <c r="U393" i="10" s="1"/>
  <c r="T349" i="10"/>
  <c r="U349" i="10" s="1"/>
  <c r="T287" i="10"/>
  <c r="U287" i="10" s="1"/>
  <c r="T197" i="10"/>
  <c r="U197" i="10" s="1"/>
  <c r="T484" i="10"/>
  <c r="U484" i="10" s="1"/>
  <c r="T400" i="10"/>
  <c r="U400" i="10" s="1"/>
  <c r="T385" i="10"/>
  <c r="U385" i="10" s="1"/>
  <c r="T248" i="10"/>
  <c r="U248" i="10" s="1"/>
  <c r="T792" i="10"/>
  <c r="U792" i="10" s="1"/>
  <c r="T598" i="10"/>
  <c r="U598" i="10" s="1"/>
  <c r="T392" i="10"/>
  <c r="U392" i="10" s="1"/>
  <c r="T348" i="10"/>
  <c r="U348" i="10" s="1"/>
  <c r="T1039" i="10"/>
  <c r="U1039" i="10" s="1"/>
  <c r="T492" i="10"/>
  <c r="U492" i="10" s="1"/>
  <c r="T384" i="10"/>
  <c r="U384" i="10" s="1"/>
  <c r="T293" i="10"/>
  <c r="U293" i="10" s="1"/>
  <c r="T195" i="10"/>
  <c r="U195" i="10" s="1"/>
  <c r="T1235" i="10"/>
  <c r="U1235" i="10" s="1"/>
  <c r="T1048" i="10"/>
  <c r="U1048" i="10" s="1"/>
  <c r="T447" i="10"/>
  <c r="U447" i="10" s="1"/>
  <c r="T585" i="10"/>
  <c r="U585" i="10" s="1"/>
  <c r="T142" i="10"/>
  <c r="U142" i="10" s="1"/>
  <c r="T192" i="10"/>
  <c r="U192" i="10" s="1"/>
  <c r="T290" i="10"/>
  <c r="U290" i="10" s="1"/>
  <c r="T134" i="10"/>
  <c r="U134" i="10" s="1"/>
  <c r="T642" i="10"/>
  <c r="U642" i="10" s="1"/>
  <c r="T689" i="10"/>
  <c r="U689" i="10" s="1"/>
  <c r="T439" i="10"/>
  <c r="U439" i="10" s="1"/>
  <c r="T336" i="10"/>
  <c r="U336" i="10" s="1"/>
  <c r="T200" i="10"/>
  <c r="U200" i="10" s="1"/>
  <c r="T488" i="10"/>
  <c r="U488" i="10" s="1"/>
  <c r="G35" i="3"/>
  <c r="AE77" i="14"/>
  <c r="Z77" i="14" s="1"/>
  <c r="AD127" i="14"/>
  <c r="X127" i="14" s="1"/>
  <c r="AD27" i="14"/>
  <c r="X27" i="14" s="1"/>
  <c r="AE79" i="14"/>
  <c r="Z79" i="14" s="1"/>
  <c r="AD129" i="14"/>
  <c r="X129" i="14" s="1"/>
  <c r="B115" i="14"/>
  <c r="B222" i="14"/>
  <c r="B64" i="14"/>
  <c r="B13" i="14"/>
  <c r="A252" i="10"/>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F305" i="10"/>
  <c r="V260" i="10"/>
  <c r="U304" i="10"/>
  <c r="W260" i="10"/>
  <c r="U305" i="10"/>
  <c r="X260" i="10"/>
  <c r="U306" i="10"/>
  <c r="U260" i="10"/>
  <c r="U303" i="10"/>
  <c r="T306" i="10" s="1"/>
  <c r="D1555" i="10" s="1"/>
  <c r="T95" i="10"/>
  <c r="U95" i="10" s="1"/>
  <c r="T89" i="10"/>
  <c r="U89" i="10" s="1"/>
  <c r="T83" i="10"/>
  <c r="U83" i="10" s="1"/>
  <c r="T47" i="10"/>
  <c r="U47" i="10" s="1"/>
  <c r="T41" i="10"/>
  <c r="U41" i="10" s="1"/>
  <c r="T35" i="10"/>
  <c r="U35" i="10" s="1"/>
  <c r="T97" i="10"/>
  <c r="U97" i="10" s="1"/>
  <c r="T91" i="10"/>
  <c r="U91" i="10" s="1"/>
  <c r="T100" i="10"/>
  <c r="U100" i="10" s="1"/>
  <c r="T94" i="10"/>
  <c r="U94" i="10" s="1"/>
  <c r="T88" i="10"/>
  <c r="U88" i="10" s="1"/>
  <c r="T46" i="10"/>
  <c r="U46" i="10" s="1"/>
  <c r="T40" i="10"/>
  <c r="U40" i="10" s="1"/>
  <c r="T34" i="10"/>
  <c r="U34" i="10" s="1"/>
  <c r="T85" i="10"/>
  <c r="U85" i="10" s="1"/>
  <c r="T99" i="10"/>
  <c r="U99" i="10" s="1"/>
  <c r="T93" i="10"/>
  <c r="U93" i="10" s="1"/>
  <c r="T87" i="10"/>
  <c r="U87" i="10" s="1"/>
  <c r="T45" i="10"/>
  <c r="U45" i="10" s="1"/>
  <c r="T39" i="10"/>
  <c r="U39" i="10" s="1"/>
  <c r="T33" i="10"/>
  <c r="U33" i="10" s="1"/>
  <c r="T37" i="10"/>
  <c r="U37" i="10" s="1"/>
  <c r="T90" i="10"/>
  <c r="U90" i="10" s="1"/>
  <c r="T98" i="10"/>
  <c r="U98" i="10" s="1"/>
  <c r="T92" i="10"/>
  <c r="U92" i="10" s="1"/>
  <c r="T86" i="10"/>
  <c r="U86" i="10" s="1"/>
  <c r="T50" i="10"/>
  <c r="U50" i="10" s="1"/>
  <c r="T44" i="10"/>
  <c r="U44" i="10" s="1"/>
  <c r="T38" i="10"/>
  <c r="U38" i="10" s="1"/>
  <c r="T96" i="10"/>
  <c r="U96" i="10" s="1"/>
  <c r="T49" i="10"/>
  <c r="U49" i="10" s="1"/>
  <c r="T43" i="10"/>
  <c r="U43" i="10" s="1"/>
  <c r="T84" i="10"/>
  <c r="U84" i="10" s="1"/>
  <c r="T48" i="10"/>
  <c r="U48" i="10" s="1"/>
  <c r="T42" i="10"/>
  <c r="U42" i="10" s="1"/>
  <c r="T36" i="10"/>
  <c r="U36" i="10" s="1"/>
  <c r="C6" i="2"/>
  <c r="AD24" i="14" l="1"/>
  <c r="X24" i="14" s="1"/>
  <c r="AE76" i="14"/>
  <c r="Z76" i="14" s="1"/>
  <c r="AD126" i="14"/>
  <c r="X126" i="14" s="1"/>
  <c r="W310" i="10"/>
  <c r="U355" i="10"/>
  <c r="A302" i="10"/>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F355" i="10"/>
  <c r="X310" i="10"/>
  <c r="U356" i="10"/>
  <c r="V310" i="10"/>
  <c r="U354" i="10"/>
  <c r="U310" i="10"/>
  <c r="U353" i="10"/>
  <c r="T356" i="10" s="1"/>
  <c r="D1557" i="10" s="1"/>
  <c r="E6" i="2"/>
  <c r="C7" i="2"/>
  <c r="F41" i="3" l="1"/>
  <c r="C54" i="3"/>
  <c r="U360" i="10"/>
  <c r="U403" i="10"/>
  <c r="T406" i="10" s="1"/>
  <c r="D1559" i="10" s="1"/>
  <c r="A352" i="10"/>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F405" i="10"/>
  <c r="V360" i="10"/>
  <c r="U404" i="10"/>
  <c r="X360" i="10"/>
  <c r="U406" i="10"/>
  <c r="W360" i="10"/>
  <c r="U405" i="10"/>
  <c r="C8" i="2"/>
  <c r="E7" i="2"/>
  <c r="AD23" i="14" l="1"/>
  <c r="G34" i="3"/>
  <c r="G41" i="3" s="1"/>
  <c r="H41" i="3" s="1"/>
  <c r="AE75" i="14"/>
  <c r="Z75" i="14" s="1"/>
  <c r="Z82" i="14" s="1"/>
  <c r="AD125" i="14"/>
  <c r="X125" i="14" s="1"/>
  <c r="B170" i="14"/>
  <c r="P170" i="14" s="1"/>
  <c r="O161" i="14" s="1"/>
  <c r="A155" i="14" s="1"/>
  <c r="X23" i="14"/>
  <c r="AD30" i="14"/>
  <c r="J20" i="14" s="1"/>
  <c r="U410" i="10"/>
  <c r="U453" i="10"/>
  <c r="T456" i="10" s="1"/>
  <c r="D1561" i="10" s="1"/>
  <c r="W410" i="10"/>
  <c r="U455" i="10"/>
  <c r="X410" i="10"/>
  <c r="U456" i="10"/>
  <c r="A402" i="10"/>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F455" i="10"/>
  <c r="V410" i="10"/>
  <c r="U454" i="10"/>
  <c r="E8" i="2"/>
  <c r="C9" i="2"/>
  <c r="AD132" i="14" l="1"/>
  <c r="M122" i="14" s="1"/>
  <c r="AE82" i="14"/>
  <c r="M72" i="14" s="1"/>
  <c r="A156" i="14"/>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452" i="10"/>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F505" i="10"/>
  <c r="V460" i="10"/>
  <c r="U504" i="10"/>
  <c r="X460" i="10"/>
  <c r="U506" i="10"/>
  <c r="U460" i="10"/>
  <c r="U503" i="10"/>
  <c r="T506" i="10" s="1"/>
  <c r="D1563" i="10" s="1"/>
  <c r="W460" i="10"/>
  <c r="U505" i="10"/>
  <c r="C10" i="2"/>
  <c r="E9" i="2"/>
  <c r="W510" i="10" l="1"/>
  <c r="U555" i="10"/>
  <c r="A502" i="10"/>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F555" i="10"/>
  <c r="U510" i="10"/>
  <c r="U553" i="10"/>
  <c r="T556" i="10" s="1"/>
  <c r="D1565" i="10" s="1"/>
  <c r="V510" i="10"/>
  <c r="U554" i="10"/>
  <c r="X510" i="10"/>
  <c r="U556" i="10"/>
  <c r="C11" i="2"/>
  <c r="E10" i="2"/>
  <c r="A552" i="10" l="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F605" i="10"/>
  <c r="X560" i="10"/>
  <c r="U606" i="10"/>
  <c r="U560" i="10"/>
  <c r="U603" i="10"/>
  <c r="T606" i="10" s="1"/>
  <c r="D1567" i="10" s="1"/>
  <c r="V560" i="10"/>
  <c r="U604" i="10"/>
  <c r="W560" i="10"/>
  <c r="U605" i="10"/>
  <c r="E11" i="2"/>
  <c r="C12" i="2"/>
  <c r="W610" i="10" l="1"/>
  <c r="U655" i="10"/>
  <c r="V610" i="10"/>
  <c r="U654" i="10"/>
  <c r="U610" i="10"/>
  <c r="U653" i="10"/>
  <c r="T656" i="10" s="1"/>
  <c r="D1569" i="10" s="1"/>
  <c r="A602" i="10"/>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F655" i="10"/>
  <c r="X610" i="10"/>
  <c r="U656" i="10"/>
  <c r="E12" i="2"/>
  <c r="C13" i="2"/>
  <c r="X660" i="10" l="1"/>
  <c r="U706" i="10"/>
  <c r="W660" i="10"/>
  <c r="U705" i="10"/>
  <c r="A652" i="10"/>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F705" i="10"/>
  <c r="U660" i="10"/>
  <c r="U703" i="10"/>
  <c r="T706" i="10" s="1"/>
  <c r="D1571" i="10" s="1"/>
  <c r="V660" i="10"/>
  <c r="U704" i="10"/>
  <c r="C14" i="2"/>
  <c r="E13" i="2"/>
  <c r="V710" i="10" l="1"/>
  <c r="U754" i="10"/>
  <c r="A702" i="10"/>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F755" i="10"/>
  <c r="X710" i="10"/>
  <c r="U756" i="10"/>
  <c r="W710" i="10"/>
  <c r="U755" i="10"/>
  <c r="U710" i="10"/>
  <c r="U753" i="10"/>
  <c r="T756" i="10" s="1"/>
  <c r="D1573" i="10" s="1"/>
  <c r="E14" i="2"/>
  <c r="C15" i="2"/>
  <c r="V760" i="10" l="1"/>
  <c r="U804" i="10"/>
  <c r="W760" i="10"/>
  <c r="U805" i="10"/>
  <c r="X760" i="10"/>
  <c r="U806" i="10"/>
  <c r="A752" i="10"/>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F805" i="10"/>
  <c r="U760" i="10"/>
  <c r="U803" i="10"/>
  <c r="T806" i="10" s="1"/>
  <c r="D1575" i="10" s="1"/>
  <c r="E15" i="2"/>
  <c r="C16" i="2"/>
  <c r="U810" i="10" l="1"/>
  <c r="U853" i="10"/>
  <c r="T856" i="10" s="1"/>
  <c r="D1577" i="10" s="1"/>
  <c r="A802" i="10"/>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F855" i="10"/>
  <c r="V810" i="10"/>
  <c r="U854" i="10"/>
  <c r="X810" i="10"/>
  <c r="U856" i="10"/>
  <c r="W810" i="10"/>
  <c r="U855" i="10"/>
  <c r="C17" i="2"/>
  <c r="E16" i="2"/>
  <c r="A852" i="10" l="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F905" i="10"/>
  <c r="U860" i="10"/>
  <c r="U903" i="10"/>
  <c r="T906" i="10" s="1"/>
  <c r="D1579" i="10" s="1"/>
  <c r="W860" i="10"/>
  <c r="U905" i="10"/>
  <c r="X860" i="10"/>
  <c r="U906" i="10"/>
  <c r="V860" i="10"/>
  <c r="U904" i="10"/>
  <c r="E17" i="2"/>
  <c r="C18" i="2"/>
  <c r="V910" i="10" l="1"/>
  <c r="U954" i="10"/>
  <c r="W910" i="10"/>
  <c r="U955" i="10"/>
  <c r="A902" i="10"/>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F955" i="10"/>
  <c r="X910" i="10"/>
  <c r="U956" i="10"/>
  <c r="U910" i="10"/>
  <c r="U953" i="10"/>
  <c r="T956" i="10" s="1"/>
  <c r="D1581" i="10" s="1"/>
  <c r="C19" i="2"/>
  <c r="E18" i="2"/>
  <c r="X960" i="10" l="1"/>
  <c r="U1006" i="10"/>
  <c r="U960" i="10"/>
  <c r="U1003" i="10"/>
  <c r="T1006" i="10" s="1"/>
  <c r="D1583" i="10" s="1"/>
  <c r="A952" i="10"/>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F1005" i="10"/>
  <c r="V960" i="10"/>
  <c r="U1004" i="10"/>
  <c r="W960" i="10"/>
  <c r="U1005" i="10"/>
  <c r="C20" i="2"/>
  <c r="E19" i="2"/>
  <c r="A1002" i="10" l="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F1055" i="10"/>
  <c r="X1010" i="10"/>
  <c r="U1056" i="10"/>
  <c r="V1010" i="10"/>
  <c r="U1054" i="10"/>
  <c r="U1010" i="10"/>
  <c r="U1053" i="10"/>
  <c r="T1056" i="10" s="1"/>
  <c r="D1585" i="10" s="1"/>
  <c r="W1010" i="10"/>
  <c r="U1055" i="10"/>
  <c r="E20" i="2"/>
  <c r="C21" i="2"/>
  <c r="V1060" i="10" l="1"/>
  <c r="U1104" i="10"/>
  <c r="X1060" i="10"/>
  <c r="U1106" i="10"/>
  <c r="A1052" i="10"/>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F1105" i="10"/>
  <c r="W1060" i="10"/>
  <c r="U1105" i="10"/>
  <c r="U1060" i="10"/>
  <c r="U1103" i="10"/>
  <c r="T1106" i="10" s="1"/>
  <c r="D1587" i="10" s="1"/>
  <c r="E21" i="2"/>
  <c r="C22" i="2"/>
  <c r="U1110" i="10" l="1"/>
  <c r="U1153" i="10"/>
  <c r="T1156" i="10" s="1"/>
  <c r="D1589" i="10" s="1"/>
  <c r="W1110" i="10"/>
  <c r="U1155" i="10"/>
  <c r="A1102" i="10"/>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F1155" i="10"/>
  <c r="X1110" i="10"/>
  <c r="U1156" i="10"/>
  <c r="V1110" i="10"/>
  <c r="U1154" i="10"/>
  <c r="C23" i="2"/>
  <c r="E22" i="2"/>
  <c r="V1160" i="10" l="1"/>
  <c r="U1204" i="10"/>
  <c r="X1160" i="10"/>
  <c r="U1206" i="10"/>
  <c r="W1160" i="10"/>
  <c r="U1205" i="10"/>
  <c r="A1152" i="10"/>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F1205" i="10"/>
  <c r="U1160" i="10"/>
  <c r="U1203" i="10"/>
  <c r="T1206" i="10" s="1"/>
  <c r="D1591" i="10" s="1"/>
  <c r="E23" i="2"/>
  <c r="C24" i="2"/>
  <c r="W1210" i="10" l="1"/>
  <c r="U1255" i="10"/>
  <c r="X1210" i="10"/>
  <c r="U1256" i="10"/>
  <c r="U1210" i="10"/>
  <c r="U1253" i="10"/>
  <c r="T1256" i="10" s="1"/>
  <c r="D1593" i="10" s="1"/>
  <c r="A1202" i="10"/>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F1255" i="10"/>
  <c r="V1210" i="10"/>
  <c r="U1254" i="10"/>
  <c r="E24" i="2"/>
  <c r="C25" i="2"/>
  <c r="U1260" i="10" l="1"/>
  <c r="U1303" i="10"/>
  <c r="T1306" i="10" s="1"/>
  <c r="D1595" i="10" s="1"/>
  <c r="A1252" i="10"/>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F1305" i="10"/>
  <c r="X1260" i="10"/>
  <c r="U1306" i="10"/>
  <c r="V1260" i="10"/>
  <c r="U1304" i="10"/>
  <c r="W1260" i="10"/>
  <c r="U1305" i="10"/>
  <c r="C26" i="2"/>
  <c r="E25" i="2"/>
  <c r="W1310" i="10" l="1"/>
  <c r="U1355" i="10"/>
  <c r="V1310" i="10"/>
  <c r="U1354" i="10"/>
  <c r="U1310" i="10"/>
  <c r="U1353" i="10"/>
  <c r="T1356" i="10" s="1"/>
  <c r="D1597" i="10" s="1"/>
  <c r="X1310" i="10"/>
  <c r="U1356" i="10"/>
  <c r="A1302" i="10"/>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F1355" i="10"/>
  <c r="E26" i="2"/>
  <c r="C27" i="2"/>
  <c r="X1360" i="10" l="1"/>
  <c r="U1406" i="10"/>
  <c r="V1360" i="10"/>
  <c r="U1404" i="10"/>
  <c r="A1352" i="10"/>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F1405" i="10"/>
  <c r="U1360" i="10"/>
  <c r="U1403" i="10"/>
  <c r="T1406" i="10" s="1"/>
  <c r="D1599" i="10" s="1"/>
  <c r="W1360" i="10"/>
  <c r="U1405" i="10"/>
  <c r="E27" i="2"/>
  <c r="C28" i="2"/>
  <c r="X1410" i="10" l="1"/>
  <c r="U1456" i="10"/>
  <c r="X1460" i="10" s="1"/>
  <c r="V1410" i="10"/>
  <c r="U1454" i="10"/>
  <c r="V1460" i="10" s="1"/>
  <c r="A1402" i="10"/>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F1455" i="10"/>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W1410" i="10"/>
  <c r="U1455" i="10"/>
  <c r="W1460" i="10" s="1"/>
  <c r="U1410" i="10"/>
  <c r="U1453" i="10"/>
  <c r="E28" i="2"/>
  <c r="E3" i="3" s="1"/>
  <c r="C29" i="2"/>
  <c r="U1460" i="10" l="1"/>
  <c r="T1456" i="10"/>
  <c r="D1601" i="10" s="1"/>
  <c r="L24" i="3"/>
  <c r="H24" i="3" s="1"/>
  <c r="V107" i="14" s="1"/>
  <c r="L32" i="3"/>
  <c r="H32" i="3" s="1"/>
  <c r="E29" i="2"/>
  <c r="C30" i="2"/>
  <c r="B117" i="14" l="1"/>
  <c r="B164" i="14"/>
  <c r="B66" i="14"/>
  <c r="V5" i="14"/>
  <c r="V56" i="14"/>
  <c r="C31" i="2"/>
  <c r="E30" i="2"/>
  <c r="C32" i="2" l="1"/>
  <c r="E31" i="2"/>
  <c r="E32" i="2" l="1"/>
  <c r="C33" i="2"/>
  <c r="C34" i="2" l="1"/>
  <c r="E33" i="2"/>
  <c r="C35" i="2" l="1"/>
  <c r="E34" i="2"/>
  <c r="C36" i="2" l="1"/>
  <c r="E35" i="2"/>
  <c r="E36" i="2" l="1"/>
  <c r="C37" i="2"/>
  <c r="C38" i="2" l="1"/>
  <c r="E37" i="2"/>
  <c r="C39" i="2" l="1"/>
  <c r="E38" i="2"/>
  <c r="E39" i="2" l="1"/>
  <c r="C40" i="2"/>
  <c r="C41" i="2" l="1"/>
  <c r="E40" i="2"/>
  <c r="C42" i="2" l="1"/>
  <c r="E41" i="2"/>
  <c r="E42" i="2" l="1"/>
  <c r="C43" i="2"/>
  <c r="C44" i="2" l="1"/>
  <c r="E44" i="2" s="1"/>
  <c r="E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J3" authorId="0" shapeId="0" xr:uid="{7C491C9D-5071-4835-A359-14BE4D8042E1}">
      <text>
        <r>
          <rPr>
            <sz val="9"/>
            <color indexed="81"/>
            <rFont val="MS P ゴシック"/>
            <family val="3"/>
            <charset val="128"/>
          </rPr>
          <t>参加した事業に「1」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J3" authorId="0" shapeId="0" xr:uid="{72E536EA-F25B-4624-A0AE-C7E541A82A2C}">
      <text>
        <r>
          <rPr>
            <sz val="9"/>
            <color indexed="81"/>
            <rFont val="MS P ゴシック"/>
            <family val="3"/>
            <charset val="128"/>
          </rPr>
          <t>参加した事業に「1」</t>
        </r>
      </text>
    </comment>
    <comment ref="J36" authorId="0" shapeId="0" xr:uid="{06316563-E88D-420E-B19D-0BFED0388FD3}">
      <text>
        <r>
          <rPr>
            <sz val="9"/>
            <color indexed="81"/>
            <rFont val="MS P ゴシック"/>
            <family val="3"/>
            <charset val="128"/>
          </rPr>
          <t>参加した事業に「1」</t>
        </r>
      </text>
    </comment>
    <comment ref="J69" authorId="0" shapeId="0" xr:uid="{C6BCEB78-C0AA-48C4-8598-DD87A9A47EEB}">
      <text>
        <r>
          <rPr>
            <sz val="9"/>
            <color indexed="81"/>
            <rFont val="MS P ゴシック"/>
            <family val="3"/>
            <charset val="128"/>
          </rPr>
          <t>参加した事業に「1」</t>
        </r>
      </text>
    </comment>
    <comment ref="J102" authorId="0" shapeId="0" xr:uid="{B98F790E-54ED-4A98-96A1-D611F7D83B17}">
      <text>
        <r>
          <rPr>
            <sz val="9"/>
            <color indexed="81"/>
            <rFont val="MS P ゴシック"/>
            <family val="3"/>
            <charset val="128"/>
          </rPr>
          <t>参加した事業に「1」</t>
        </r>
      </text>
    </comment>
    <comment ref="J135" authorId="0" shapeId="0" xr:uid="{16758A97-5628-4DFD-ADA1-70A2752EDE04}">
      <text>
        <r>
          <rPr>
            <sz val="9"/>
            <color indexed="81"/>
            <rFont val="MS P ゴシック"/>
            <family val="3"/>
            <charset val="128"/>
          </rPr>
          <t>参加した事業に「1」</t>
        </r>
      </text>
    </comment>
    <comment ref="J168" authorId="0" shapeId="0" xr:uid="{ECAB9D2F-7556-44CA-98F0-1FF007905F9C}">
      <text>
        <r>
          <rPr>
            <sz val="9"/>
            <color indexed="81"/>
            <rFont val="MS P ゴシック"/>
            <family val="3"/>
            <charset val="128"/>
          </rPr>
          <t>参加した事業に「1」</t>
        </r>
      </text>
    </comment>
    <comment ref="J201" authorId="0" shapeId="0" xr:uid="{349A07FE-A6C7-4E68-A999-748D47C1CDB8}">
      <text>
        <r>
          <rPr>
            <sz val="9"/>
            <color indexed="81"/>
            <rFont val="MS P ゴシック"/>
            <family val="3"/>
            <charset val="128"/>
          </rPr>
          <t>参加した事業に「1」</t>
        </r>
      </text>
    </comment>
    <comment ref="J234" authorId="0" shapeId="0" xr:uid="{B90A2118-B909-4700-8608-2DED08F0767E}">
      <text>
        <r>
          <rPr>
            <sz val="9"/>
            <color indexed="81"/>
            <rFont val="MS P ゴシック"/>
            <family val="3"/>
            <charset val="128"/>
          </rPr>
          <t>参加した事業に「1」</t>
        </r>
      </text>
    </comment>
    <comment ref="J267" authorId="0" shapeId="0" xr:uid="{34A0C99E-1AE7-4D1B-816D-C2DA1AEBEA1D}">
      <text>
        <r>
          <rPr>
            <sz val="9"/>
            <color indexed="81"/>
            <rFont val="MS P ゴシック"/>
            <family val="3"/>
            <charset val="128"/>
          </rPr>
          <t>参加した事業に「1」</t>
        </r>
      </text>
    </comment>
    <comment ref="J300" authorId="0" shapeId="0" xr:uid="{02A31EDC-1C00-42D6-9AB1-35353AE8F4CA}">
      <text>
        <r>
          <rPr>
            <sz val="9"/>
            <color indexed="81"/>
            <rFont val="MS P ゴシック"/>
            <family val="3"/>
            <charset val="128"/>
          </rPr>
          <t>参加した事業に「1」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F7" authorId="0" shapeId="0" xr:uid="{87F3D05D-B6CE-4993-BF3B-337EF2F74B2C}">
      <text>
        <r>
          <rPr>
            <sz val="9"/>
            <color indexed="81"/>
            <rFont val="MS P ゴシック"/>
            <family val="3"/>
            <charset val="128"/>
          </rPr>
          <t>遠征先・遠征目的等を記載
例）
広島遠征(○○大会)
島根遠征(練習試合)
県内合宿(○○市)</t>
        </r>
      </text>
    </comment>
    <comment ref="C8" authorId="0" shapeId="0" xr:uid="{4F0F534C-EEDA-4C48-BF9D-AB1BEF558786}">
      <text>
        <r>
          <rPr>
            <sz val="9"/>
            <color indexed="81"/>
            <rFont val="MS P ゴシック"/>
            <family val="3"/>
            <charset val="128"/>
          </rPr>
          <t>補助対象の期間を記載
前後泊があればそれらも含む</t>
        </r>
      </text>
    </comment>
    <comment ref="F9" authorId="0" shapeId="0" xr:uid="{CFE95D10-FE63-455B-A97E-6F6ACF4632CF}">
      <text>
        <r>
          <rPr>
            <sz val="9"/>
            <color indexed="81"/>
            <rFont val="MS P ゴシック"/>
            <family val="3"/>
            <charset val="128"/>
          </rPr>
          <t>会場が複数に分かれる場合は「主会場の施設名 他○箇所」で可
※　宿泊施設も同様</t>
        </r>
      </text>
    </comment>
    <comment ref="R13" authorId="0" shapeId="0" xr:uid="{4B086F03-B160-4AE7-8F1B-E4F55DFD1DE6}">
      <text>
        <r>
          <rPr>
            <sz val="9"/>
            <color indexed="81"/>
            <rFont val="MS P ゴシック"/>
            <family val="3"/>
            <charset val="128"/>
          </rPr>
          <t>指導者・選手一覧から自動集計　※　一覧に入力すること
トップチームの招へいにあっても、強化対象となる自チームの指導者・選手の人数をカウント</t>
        </r>
      </text>
    </comment>
    <comment ref="F16" authorId="0" shapeId="0" xr:uid="{05249782-5556-4799-B8D9-88BDA913B2FC}">
      <text>
        <r>
          <rPr>
            <sz val="9"/>
            <color theme="1"/>
            <rFont val="ＭＳ Ｐゴシック"/>
            <family val="3"/>
            <charset val="128"/>
          </rPr>
          <t>期間中の各日の活動内容を簡潔に記載
例）　○/○　移動日・前泊
　　　○/○　○○県選抜チームと合同練習
　　　○/○　○○カップ参加・帰山
　※　実績報告の際は、大会等の結果や活動の成果も簡潔に記載
外部講師やトップチームを招へいしての活動は、招へいした外部講師やトップチームの名前や人数等を記載
例）　○○県の○○クラブを招へい（指導者○名、選手○名）
　　　日本代表○○○○選手及び指導者１名を招へい
別に資料を添付する場合は「別添資料のとおり」と記載</t>
        </r>
      </text>
    </comment>
    <comment ref="H51" authorId="0" shapeId="0" xr:uid="{C8DDA323-E8A4-49A9-ACF2-F21468893247}">
      <text>
        <r>
          <rPr>
            <sz val="9"/>
            <color indexed="81"/>
            <rFont val="MS P ゴシック"/>
            <family val="3"/>
            <charset val="128"/>
          </rPr>
          <t>実績報告に添付する領収書等の合計額は、この合計額と一致させる
※　対象外経費の財源は収入欄に内訳を記載</t>
        </r>
      </text>
    </comment>
  </commentList>
</comments>
</file>

<file path=xl/sharedStrings.xml><?xml version="1.0" encoding="utf-8"?>
<sst xmlns="http://schemas.openxmlformats.org/spreadsheetml/2006/main" count="4079" uniqueCount="339">
  <si>
    <t>令和</t>
    <rPh sb="0" eb="2">
      <t>レイワ</t>
    </rPh>
    <phoneticPr fontId="3"/>
  </si>
  <si>
    <t>西暦</t>
    <rPh sb="0" eb="2">
      <t>セイレキ</t>
    </rPh>
    <phoneticPr fontId="3"/>
  </si>
  <si>
    <t>和暦</t>
    <rPh sb="0" eb="2">
      <t>ワレキ</t>
    </rPh>
    <phoneticPr fontId="3"/>
  </si>
  <si>
    <t>年号</t>
    <rPh sb="0" eb="2">
      <t>ネンゴウ</t>
    </rPh>
    <phoneticPr fontId="3"/>
  </si>
  <si>
    <t>年</t>
    <rPh sb="0" eb="1">
      <t>ネン</t>
    </rPh>
    <phoneticPr fontId="3"/>
  </si>
  <si>
    <t>対象年度</t>
    <rPh sb="0" eb="4">
      <t>タイショウネンド</t>
    </rPh>
    <phoneticPr fontId="3"/>
  </si>
  <si>
    <t>年度</t>
    <rPh sb="0" eb="2">
      <t>ネンド</t>
    </rPh>
    <phoneticPr fontId="3"/>
  </si>
  <si>
    <t>所在地</t>
    <rPh sb="0" eb="3">
      <t>ショザイチ</t>
    </rPh>
    <phoneticPr fontId="3"/>
  </si>
  <si>
    <t>所在地</t>
    <rPh sb="0" eb="1">
      <t>ショ</t>
    </rPh>
    <rPh sb="1" eb="2">
      <t>ザイ</t>
    </rPh>
    <rPh sb="2" eb="3">
      <t>チ</t>
    </rPh>
    <phoneticPr fontId="3"/>
  </si>
  <si>
    <t>送付先住所</t>
    <rPh sb="0" eb="3">
      <t>ソウフサキ</t>
    </rPh>
    <rPh sb="3" eb="5">
      <t>ジュウショ</t>
    </rPh>
    <phoneticPr fontId="3"/>
  </si>
  <si>
    <t>E-mail</t>
    <phoneticPr fontId="3"/>
  </si>
  <si>
    <t>備考</t>
    <rPh sb="0" eb="2">
      <t>ビコウ</t>
    </rPh>
    <phoneticPr fontId="3"/>
  </si>
  <si>
    <t>電話番号</t>
    <rPh sb="0" eb="4">
      <t>デンワバンゴウ</t>
    </rPh>
    <phoneticPr fontId="3"/>
  </si>
  <si>
    <t>担当者氏名</t>
    <rPh sb="0" eb="3">
      <t>タントウシャ</t>
    </rPh>
    <rPh sb="3" eb="5">
      <t>シメイ</t>
    </rPh>
    <phoneticPr fontId="3"/>
  </si>
  <si>
    <t>金融機関名</t>
    <rPh sb="0" eb="5">
      <t>キンユウキカンメイ</t>
    </rPh>
    <phoneticPr fontId="3"/>
  </si>
  <si>
    <t>銀行</t>
    <rPh sb="0" eb="2">
      <t>ギンコウ</t>
    </rPh>
    <phoneticPr fontId="3"/>
  </si>
  <si>
    <t>支店</t>
    <rPh sb="0" eb="2">
      <t>シテン</t>
    </rPh>
    <phoneticPr fontId="3"/>
  </si>
  <si>
    <t>口座種別</t>
    <rPh sb="0" eb="4">
      <t>コウザシュベツ</t>
    </rPh>
    <phoneticPr fontId="3"/>
  </si>
  <si>
    <t>口座番号</t>
    <rPh sb="0" eb="4">
      <t>コウザバンゴウ</t>
    </rPh>
    <phoneticPr fontId="3"/>
  </si>
  <si>
    <t>口座名義人</t>
    <rPh sb="0" eb="5">
      <t>コウザメイギニン</t>
    </rPh>
    <phoneticPr fontId="3"/>
  </si>
  <si>
    <t>フリガナ</t>
    <phoneticPr fontId="3"/>
  </si>
  <si>
    <t>【年度情報】</t>
    <rPh sb="1" eb="5">
      <t>ネンドジョウホウ</t>
    </rPh>
    <phoneticPr fontId="3"/>
  </si>
  <si>
    <t>【担当者情報】</t>
    <rPh sb="1" eb="4">
      <t>タントウシャ</t>
    </rPh>
    <rPh sb="4" eb="6">
      <t>ジョウホウ</t>
    </rPh>
    <phoneticPr fontId="3"/>
  </si>
  <si>
    <t>【口座情報】</t>
    <rPh sb="1" eb="3">
      <t>コウザ</t>
    </rPh>
    <rPh sb="3" eb="5">
      <t>ジョウホウ</t>
    </rPh>
    <phoneticPr fontId="3"/>
  </si>
  <si>
    <t>チームやまぐちパワーアップ事業</t>
    <rPh sb="13" eb="15">
      <t>ジギョウ</t>
    </rPh>
    <phoneticPr fontId="3"/>
  </si>
  <si>
    <t>強化拠点校強化事業</t>
    <rPh sb="0" eb="5">
      <t>キョウカキョテンコウ</t>
    </rPh>
    <rPh sb="5" eb="9">
      <t>キョウカジギョウ</t>
    </rPh>
    <phoneticPr fontId="3"/>
  </si>
  <si>
    <t>トップスポーツクラブ強化事業</t>
    <rPh sb="10" eb="14">
      <t>キョウカジギョウ</t>
    </rPh>
    <phoneticPr fontId="3"/>
  </si>
  <si>
    <t>山口次世代コーチャーズ育成事業</t>
    <rPh sb="0" eb="5">
      <t>ヤマグチジセダイ</t>
    </rPh>
    <rPh sb="11" eb="15">
      <t>イクセイジギョウ</t>
    </rPh>
    <phoneticPr fontId="3"/>
  </si>
  <si>
    <t>やまぐち未来アスリート育成事業</t>
    <rPh sb="4" eb="6">
      <t>ミライ</t>
    </rPh>
    <rPh sb="11" eb="13">
      <t>イクセイ</t>
    </rPh>
    <rPh sb="13" eb="15">
      <t>ジギョウ</t>
    </rPh>
    <phoneticPr fontId="3"/>
  </si>
  <si>
    <t>トップアスリート等を活用した魅力発信事業</t>
    <rPh sb="8" eb="9">
      <t>トウ</t>
    </rPh>
    <rPh sb="10" eb="12">
      <t>カツヨウ</t>
    </rPh>
    <rPh sb="14" eb="16">
      <t>ミリョク</t>
    </rPh>
    <rPh sb="16" eb="18">
      <t>ハッシン</t>
    </rPh>
    <rPh sb="18" eb="20">
      <t>ジギョウ</t>
    </rPh>
    <phoneticPr fontId="3"/>
  </si>
  <si>
    <t>実績報告</t>
    <rPh sb="0" eb="4">
      <t>ジッセキホウコク</t>
    </rPh>
    <phoneticPr fontId="3"/>
  </si>
  <si>
    <t>事業名</t>
    <rPh sb="0" eb="3">
      <t>ジギョウメイ</t>
    </rPh>
    <phoneticPr fontId="3"/>
  </si>
  <si>
    <t>計</t>
    <rPh sb="0" eb="1">
      <t>ケイ</t>
    </rPh>
    <phoneticPr fontId="3"/>
  </si>
  <si>
    <t>文書番号</t>
    <rPh sb="0" eb="4">
      <t>ブンショバンゴウ</t>
    </rPh>
    <phoneticPr fontId="3"/>
  </si>
  <si>
    <t>文書記号</t>
    <rPh sb="0" eb="2">
      <t>ブンショ</t>
    </rPh>
    <rPh sb="2" eb="4">
      <t>キゴウ</t>
    </rPh>
    <phoneticPr fontId="3"/>
  </si>
  <si>
    <t>申請年月日</t>
    <rPh sb="0" eb="5">
      <t>シンセイネンガッピ</t>
    </rPh>
    <phoneticPr fontId="3"/>
  </si>
  <si>
    <t>農業協同組合</t>
    <rPh sb="0" eb="6">
      <t>ノウギョウキョウドウクミアイ</t>
    </rPh>
    <phoneticPr fontId="3"/>
  </si>
  <si>
    <t>金融機関</t>
    <rPh sb="0" eb="4">
      <t>キンユウキカン</t>
    </rPh>
    <phoneticPr fontId="3"/>
  </si>
  <si>
    <t>信用金庫</t>
    <rPh sb="0" eb="4">
      <t>シンヨウキンコ</t>
    </rPh>
    <phoneticPr fontId="3"/>
  </si>
  <si>
    <t>信用組合</t>
    <rPh sb="0" eb="4">
      <t>シンヨウクミアイ</t>
    </rPh>
    <phoneticPr fontId="3"/>
  </si>
  <si>
    <t>労働金庫</t>
    <rPh sb="0" eb="4">
      <t>ロウドウキンコ</t>
    </rPh>
    <phoneticPr fontId="3"/>
  </si>
  <si>
    <t>(様式1-3)</t>
    <rPh sb="1" eb="3">
      <t>ヨウシキ</t>
    </rPh>
    <phoneticPr fontId="3"/>
  </si>
  <si>
    <t>【概要】</t>
    <rPh sb="1" eb="3">
      <t>ガイヨウ</t>
    </rPh>
    <phoneticPr fontId="3"/>
  </si>
  <si>
    <t>事業区分</t>
    <rPh sb="0" eb="4">
      <t>ジギョウクブン</t>
    </rPh>
    <phoneticPr fontId="3"/>
  </si>
  <si>
    <t>事業番号</t>
    <rPh sb="0" eb="4">
      <t>ジギョウバンゴウ</t>
    </rPh>
    <phoneticPr fontId="3"/>
  </si>
  <si>
    <t>期日</t>
    <rPh sb="0" eb="2">
      <t>キジツ</t>
    </rPh>
    <phoneticPr fontId="3"/>
  </si>
  <si>
    <t>(</t>
    <phoneticPr fontId="3"/>
  </si>
  <si>
    <t>活動区分</t>
    <rPh sb="0" eb="4">
      <t>カツドウクブン</t>
    </rPh>
    <phoneticPr fontId="3"/>
  </si>
  <si>
    <t>会場</t>
    <rPh sb="0" eb="2">
      <t>カイジョウ</t>
    </rPh>
    <phoneticPr fontId="3"/>
  </si>
  <si>
    <t>施設名</t>
    <rPh sb="0" eb="3">
      <t>シセツメイ</t>
    </rPh>
    <phoneticPr fontId="3"/>
  </si>
  <si>
    <t>宿泊</t>
    <rPh sb="0" eb="2">
      <t>シュクハク</t>
    </rPh>
    <phoneticPr fontId="3"/>
  </si>
  <si>
    <t>参加
人数</t>
    <rPh sb="0" eb="2">
      <t>サンカ</t>
    </rPh>
    <rPh sb="3" eb="5">
      <t>ニンズウ</t>
    </rPh>
    <phoneticPr fontId="3"/>
  </si>
  <si>
    <t>種別</t>
    <rPh sb="0" eb="2">
      <t>シュベツ</t>
    </rPh>
    <phoneticPr fontId="3"/>
  </si>
  <si>
    <t>指導者</t>
    <rPh sb="0" eb="3">
      <t>シドウシャ</t>
    </rPh>
    <phoneticPr fontId="3"/>
  </si>
  <si>
    <t>選手</t>
    <rPh sb="0" eb="2">
      <t>センシュ</t>
    </rPh>
    <phoneticPr fontId="3"/>
  </si>
  <si>
    <t>成年男子</t>
    <rPh sb="0" eb="4">
      <t>セイネンダンシ</t>
    </rPh>
    <phoneticPr fontId="3"/>
  </si>
  <si>
    <t>成年女子</t>
    <rPh sb="0" eb="4">
      <t>セイネンジョシ</t>
    </rPh>
    <phoneticPr fontId="3"/>
  </si>
  <si>
    <t>少年男子</t>
    <rPh sb="0" eb="4">
      <t>ショウネンダンシ</t>
    </rPh>
    <phoneticPr fontId="3"/>
  </si>
  <si>
    <t>少年女子</t>
    <rPh sb="0" eb="4">
      <t>ショウネンジョシ</t>
    </rPh>
    <phoneticPr fontId="3"/>
  </si>
  <si>
    <t>ｼﾞｭﾆｱ男子</t>
    <rPh sb="5" eb="7">
      <t>ダンシ</t>
    </rPh>
    <phoneticPr fontId="3"/>
  </si>
  <si>
    <t>ｼﾞｭﾆｱ女子</t>
    <rPh sb="5" eb="7">
      <t>ジョシ</t>
    </rPh>
    <phoneticPr fontId="3"/>
  </si>
  <si>
    <t>人</t>
    <rPh sb="0" eb="1">
      <t>ニン</t>
    </rPh>
    <phoneticPr fontId="3"/>
  </si>
  <si>
    <t>)</t>
    <phoneticPr fontId="3"/>
  </si>
  <si>
    <t>実施内容</t>
    <rPh sb="0" eb="4">
      <t>ジッシナイヨウ</t>
    </rPh>
    <phoneticPr fontId="3"/>
  </si>
  <si>
    <t>【経費】</t>
    <rPh sb="1" eb="3">
      <t>ケイヒ</t>
    </rPh>
    <phoneticPr fontId="3"/>
  </si>
  <si>
    <t>（単位：円)</t>
    <rPh sb="1" eb="3">
      <t>タンイ</t>
    </rPh>
    <rPh sb="4" eb="5">
      <t>エン</t>
    </rPh>
    <phoneticPr fontId="3"/>
  </si>
  <si>
    <t>収入</t>
    <rPh sb="0" eb="2">
      <t>シュウニュウ</t>
    </rPh>
    <phoneticPr fontId="3"/>
  </si>
  <si>
    <t>費目</t>
    <rPh sb="0" eb="2">
      <t>ヒモク</t>
    </rPh>
    <phoneticPr fontId="3"/>
  </si>
  <si>
    <t>県スポ協補助金</t>
    <rPh sb="0" eb="1">
      <t>ケン</t>
    </rPh>
    <rPh sb="3" eb="4">
      <t>キョウ</t>
    </rPh>
    <rPh sb="4" eb="7">
      <t>ホジョキン</t>
    </rPh>
    <phoneticPr fontId="3"/>
  </si>
  <si>
    <t>参加者等負担金</t>
    <rPh sb="0" eb="4">
      <t>サンカシャトウ</t>
    </rPh>
    <rPh sb="4" eb="7">
      <t>フタンキン</t>
    </rPh>
    <phoneticPr fontId="3"/>
  </si>
  <si>
    <t>その他</t>
    <rPh sb="2" eb="3">
      <t>タ</t>
    </rPh>
    <phoneticPr fontId="3"/>
  </si>
  <si>
    <t>合計</t>
    <rPh sb="0" eb="2">
      <t>ゴウケイ</t>
    </rPh>
    <phoneticPr fontId="3"/>
  </si>
  <si>
    <t>金額</t>
    <rPh sb="0" eb="2">
      <t>キンガク</t>
    </rPh>
    <phoneticPr fontId="3"/>
  </si>
  <si>
    <t>補助対象</t>
    <rPh sb="0" eb="4">
      <t>ホジョタイショウ</t>
    </rPh>
    <phoneticPr fontId="3"/>
  </si>
  <si>
    <t>対象外</t>
    <rPh sb="0" eb="3">
      <t>タイショウガイ</t>
    </rPh>
    <phoneticPr fontId="3"/>
  </si>
  <si>
    <t>積算内訳</t>
    <rPh sb="0" eb="2">
      <t>セキサン</t>
    </rPh>
    <rPh sb="2" eb="4">
      <t>ウチワケ</t>
    </rPh>
    <phoneticPr fontId="3"/>
  </si>
  <si>
    <t>項目</t>
    <rPh sb="0" eb="2">
      <t>コウモク</t>
    </rPh>
    <phoneticPr fontId="3"/>
  </si>
  <si>
    <t>運賃</t>
    <rPh sb="0" eb="2">
      <t>ウンチン</t>
    </rPh>
    <phoneticPr fontId="3"/>
  </si>
  <si>
    <t>雑費</t>
    <rPh sb="0" eb="2">
      <t>ザッピ</t>
    </rPh>
    <phoneticPr fontId="3"/>
  </si>
  <si>
    <t>宿泊費</t>
    <rPh sb="0" eb="3">
      <t>シュクハクヒ</t>
    </rPh>
    <phoneticPr fontId="3"/>
  </si>
  <si>
    <t>消耗品費</t>
    <rPh sb="0" eb="4">
      <t>ショウモウヒンヒ</t>
    </rPh>
    <phoneticPr fontId="3"/>
  </si>
  <si>
    <t>報償費</t>
    <rPh sb="0" eb="3">
      <t>ホウショウヒ</t>
    </rPh>
    <phoneticPr fontId="3"/>
  </si>
  <si>
    <t>教材費</t>
    <rPh sb="0" eb="3">
      <t>キョウザイヒ</t>
    </rPh>
    <phoneticPr fontId="3"/>
  </si>
  <si>
    <t>修理代</t>
    <rPh sb="0" eb="3">
      <t>シュウリダイ</t>
    </rPh>
    <phoneticPr fontId="3"/>
  </si>
  <si>
    <t>運搬費</t>
    <rPh sb="0" eb="3">
      <t>ウンパンヒ</t>
    </rPh>
    <phoneticPr fontId="3"/>
  </si>
  <si>
    <t>通信費</t>
    <rPh sb="0" eb="3">
      <t>ツウシンヒ</t>
    </rPh>
    <phoneticPr fontId="3"/>
  </si>
  <si>
    <t>保険料</t>
    <rPh sb="0" eb="3">
      <t>ホケンリョウ</t>
    </rPh>
    <phoneticPr fontId="3"/>
  </si>
  <si>
    <t>使用料</t>
    <rPh sb="0" eb="3">
      <t>シヨウリョウ</t>
    </rPh>
    <phoneticPr fontId="3"/>
  </si>
  <si>
    <t>賃借料</t>
    <rPh sb="0" eb="3">
      <t>チンシャクリョウ</t>
    </rPh>
    <phoneticPr fontId="3"/>
  </si>
  <si>
    <t>備品費</t>
    <rPh sb="0" eb="3">
      <t>ビヒンヒ</t>
    </rPh>
    <phoneticPr fontId="3"/>
  </si>
  <si>
    <t>参加料</t>
    <rPh sb="0" eb="3">
      <t>サンカリョウ</t>
    </rPh>
    <phoneticPr fontId="3"/>
  </si>
  <si>
    <t>登録料</t>
    <rPh sb="0" eb="3">
      <t>トウロクリョウ</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</si>
  <si>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</si>
  <si>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</si>
  <si>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</si>
  <si>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</si>
  <si>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備品購入費</t>
    <rPh sb="0" eb="5">
      <t>ビヒンコウニュウヒ</t>
    </rPh>
    <phoneticPr fontId="3"/>
  </si>
  <si>
    <t>負担金</t>
    <rPh sb="0" eb="3">
      <t>フタンキン</t>
    </rPh>
    <phoneticPr fontId="3"/>
  </si>
  <si>
    <t>使用料及
び賃借料</t>
    <rPh sb="0" eb="3">
      <t>シヨウリョウ</t>
    </rPh>
    <rPh sb="3" eb="4">
      <t>オヨ</t>
    </rPh>
    <rPh sb="6" eb="9">
      <t>チンシャクリョウ</t>
    </rPh>
    <phoneticPr fontId="3"/>
  </si>
  <si>
    <t>注) 県スポ協補助金は、1,000円未満切捨</t>
    <rPh sb="0" eb="1">
      <t>チュウ</t>
    </rPh>
    <rPh sb="3" eb="4">
      <t>ケン</t>
    </rPh>
    <rPh sb="6" eb="7">
      <t>キョウ</t>
    </rPh>
    <rPh sb="7" eb="10">
      <t>ホジョキン</t>
    </rPh>
    <rPh sb="17" eb="18">
      <t>エン</t>
    </rPh>
    <rPh sb="18" eb="20">
      <t>ミマン</t>
    </rPh>
    <rPh sb="20" eb="21">
      <t>キ</t>
    </rPh>
    <rPh sb="21" eb="22">
      <t>ス</t>
    </rPh>
    <phoneticPr fontId="3"/>
  </si>
  <si>
    <t>注) 消耗品費の補助対象額は、原則、県スポ協補助金総額の1/3以内</t>
    <rPh sb="0" eb="1">
      <t>チュウ</t>
    </rPh>
    <rPh sb="3" eb="7">
      <t>ショウモウヒンヒ</t>
    </rPh>
    <rPh sb="8" eb="12">
      <t>ホジョタイショウ</t>
    </rPh>
    <rPh sb="12" eb="13">
      <t>ガク</t>
    </rPh>
    <rPh sb="15" eb="17">
      <t>ゲンソク</t>
    </rPh>
    <rPh sb="18" eb="19">
      <t>ケン</t>
    </rPh>
    <rPh sb="21" eb="22">
      <t>キョウ</t>
    </rPh>
    <rPh sb="22" eb="25">
      <t>ホジョキン</t>
    </rPh>
    <rPh sb="25" eb="27">
      <t>ソウガク</t>
    </rPh>
    <rPh sb="31" eb="33">
      <t>イナイ</t>
    </rPh>
    <phoneticPr fontId="3"/>
  </si>
  <si>
    <t>研修費</t>
    <rPh sb="0" eb="3">
      <t>ケンシュウヒ</t>
    </rPh>
    <phoneticPr fontId="3"/>
  </si>
  <si>
    <t>使用料及び賃借料</t>
    <rPh sb="0" eb="4">
      <t>シヨウリョウオヨ</t>
    </rPh>
    <rPh sb="5" eb="8">
      <t>チンシャクリョウ</t>
    </rPh>
    <phoneticPr fontId="3"/>
  </si>
  <si>
    <t>ふるさと選手確保・活用事業</t>
    <rPh sb="4" eb="6">
      <t>センシュ</t>
    </rPh>
    <rPh sb="6" eb="8">
      <t>カクホ</t>
    </rPh>
    <rPh sb="9" eb="11">
      <t>カツヨウ</t>
    </rPh>
    <rPh sb="11" eb="13">
      <t>ジギョウ</t>
    </rPh>
    <phoneticPr fontId="3"/>
  </si>
  <si>
    <t>①強化活動</t>
    <rPh sb="1" eb="5">
      <t>キョウカカツドウ</t>
    </rPh>
    <phoneticPr fontId="3"/>
  </si>
  <si>
    <t>中高成連携合同強化練習会事業</t>
    <rPh sb="0" eb="2">
      <t>チュウコウ</t>
    </rPh>
    <rPh sb="2" eb="3">
      <t>シゲル</t>
    </rPh>
    <rPh sb="3" eb="5">
      <t>レンケイ</t>
    </rPh>
    <rPh sb="5" eb="7">
      <t>ゴウドウ</t>
    </rPh>
    <rPh sb="7" eb="9">
      <t>キョウカ</t>
    </rPh>
    <rPh sb="9" eb="11">
      <t>レンシュウ</t>
    </rPh>
    <rPh sb="11" eb="12">
      <t>カイ</t>
    </rPh>
    <rPh sb="12" eb="14">
      <t>ジギョウ</t>
    </rPh>
    <phoneticPr fontId="3"/>
  </si>
  <si>
    <t>チームやまぐちチャレンジ強化事業</t>
    <rPh sb="12" eb="14">
      <t>キョウカ</t>
    </rPh>
    <rPh sb="14" eb="16">
      <t>ジギョウ</t>
    </rPh>
    <phoneticPr fontId="3"/>
  </si>
  <si>
    <t>中国ブロック突破・国スポ入賞に向けた強化事業</t>
    <rPh sb="0" eb="2">
      <t>チュウゴク</t>
    </rPh>
    <rPh sb="6" eb="8">
      <t>トッパ</t>
    </rPh>
    <rPh sb="9" eb="10">
      <t>コク</t>
    </rPh>
    <rPh sb="12" eb="14">
      <t>ニュウショウ</t>
    </rPh>
    <rPh sb="15" eb="16">
      <t>ム</t>
    </rPh>
    <rPh sb="18" eb="20">
      <t>キョウカ</t>
    </rPh>
    <rPh sb="20" eb="22">
      <t>ジギョウ</t>
    </rPh>
    <phoneticPr fontId="3"/>
  </si>
  <si>
    <t>山口次世代コーチャーズ育成事業</t>
    <rPh sb="0" eb="2">
      <t>ヤマグチ</t>
    </rPh>
    <rPh sb="2" eb="5">
      <t>ジセダイ</t>
    </rPh>
    <rPh sb="11" eb="13">
      <t>イクセイ</t>
    </rPh>
    <rPh sb="13" eb="15">
      <t>ジギョウ</t>
    </rPh>
    <phoneticPr fontId="3"/>
  </si>
  <si>
    <t>チームやまぐち優秀指導者育成事業</t>
    <rPh sb="7" eb="12">
      <t>ユウシュウシドウシャ</t>
    </rPh>
    <rPh sb="12" eb="16">
      <t>イクセイジギョウ</t>
    </rPh>
    <phoneticPr fontId="3"/>
  </si>
  <si>
    <t>トップコーチ育成事業</t>
    <rPh sb="6" eb="10">
      <t>イクセイジギョウ</t>
    </rPh>
    <phoneticPr fontId="3"/>
  </si>
  <si>
    <t>コーチングセミナー事業</t>
    <rPh sb="9" eb="11">
      <t>ジギョウ</t>
    </rPh>
    <phoneticPr fontId="3"/>
  </si>
  <si>
    <t>やまぐち未来アスリートチャレンジ事業</t>
    <rPh sb="4" eb="6">
      <t>ミライ</t>
    </rPh>
    <rPh sb="16" eb="18">
      <t>ジギョウ</t>
    </rPh>
    <phoneticPr fontId="3"/>
  </si>
  <si>
    <t>やまぐち未来アスリート育成・強化拠点構築事業</t>
    <rPh sb="4" eb="6">
      <t>ミライ</t>
    </rPh>
    <rPh sb="11" eb="13">
      <t>イクセイ</t>
    </rPh>
    <rPh sb="14" eb="18">
      <t>キョウカキョテン</t>
    </rPh>
    <rPh sb="18" eb="20">
      <t>コウチク</t>
    </rPh>
    <rPh sb="20" eb="22">
      <t>ジギョウ</t>
    </rPh>
    <phoneticPr fontId="3"/>
  </si>
  <si>
    <t>ジュニアクラブ活動事業</t>
    <rPh sb="7" eb="9">
      <t>カツドウ</t>
    </rPh>
    <rPh sb="9" eb="11">
      <t>ジギョウ</t>
    </rPh>
    <phoneticPr fontId="3"/>
  </si>
  <si>
    <t>ジュニア指導者育成事業</t>
    <rPh sb="4" eb="7">
      <t>シドウシャ</t>
    </rPh>
    <rPh sb="7" eb="11">
      <t>イクセイジギョウ</t>
    </rPh>
    <phoneticPr fontId="3"/>
  </si>
  <si>
    <t>未来アスリート強化事業</t>
    <rPh sb="0" eb="2">
      <t>ミライ</t>
    </rPh>
    <rPh sb="7" eb="11">
      <t>キョウカジギョウ</t>
    </rPh>
    <phoneticPr fontId="3"/>
  </si>
  <si>
    <t>トップアスリート等を活用した魅力発信事業</t>
    <rPh sb="8" eb="9">
      <t>トウ</t>
    </rPh>
    <rPh sb="10" eb="12">
      <t>カツヨウ</t>
    </rPh>
    <rPh sb="14" eb="20">
      <t>ミリョクハッシンジギョウ</t>
    </rPh>
    <phoneticPr fontId="3"/>
  </si>
  <si>
    <t>対象</t>
  </si>
  <si>
    <t>対象</t>
    <rPh sb="0" eb="2">
      <t>タイショウ</t>
    </rPh>
    <phoneticPr fontId="3"/>
  </si>
  <si>
    <t>対象</t>
    <phoneticPr fontId="3"/>
  </si>
  <si>
    <t>【申請情報】</t>
    <rPh sb="1" eb="3">
      <t>シンセイ</t>
    </rPh>
    <rPh sb="3" eb="5">
      <t>ジョウホウ</t>
    </rPh>
    <phoneticPr fontId="3"/>
  </si>
  <si>
    <t>申請区分</t>
    <rPh sb="0" eb="2">
      <t>シンセイ</t>
    </rPh>
    <rPh sb="2" eb="4">
      <t>クブン</t>
    </rPh>
    <phoneticPr fontId="3"/>
  </si>
  <si>
    <t>交付申請</t>
    <rPh sb="0" eb="4">
      <t>コウフシンセイ</t>
    </rPh>
    <phoneticPr fontId="3"/>
  </si>
  <si>
    <t>変更交付申請</t>
    <rPh sb="0" eb="6">
      <t>ヘンコウコウフシンセイ</t>
    </rPh>
    <phoneticPr fontId="3"/>
  </si>
  <si>
    <t>平成</t>
    <rPh sb="0" eb="2">
      <t>ヘイセイ</t>
    </rPh>
    <phoneticPr fontId="3"/>
  </si>
  <si>
    <t>参考</t>
    <rPh sb="0" eb="2">
      <t>サンコウ</t>
    </rPh>
    <phoneticPr fontId="3"/>
  </si>
  <si>
    <t>中国ブロック突破に向けた強化事業</t>
    <rPh sb="0" eb="2">
      <t>チュウゴク</t>
    </rPh>
    <rPh sb="6" eb="8">
      <t>トッパ</t>
    </rPh>
    <rPh sb="9" eb="10">
      <t>ム</t>
    </rPh>
    <rPh sb="12" eb="14">
      <t>キョウカ</t>
    </rPh>
    <rPh sb="14" eb="16">
      <t>ジギョウ</t>
    </rPh>
    <phoneticPr fontId="3"/>
  </si>
  <si>
    <t>国スポ入賞に向けた強化事業</t>
    <rPh sb="0" eb="1">
      <t>コク</t>
    </rPh>
    <rPh sb="3" eb="5">
      <t>ニュウショウ</t>
    </rPh>
    <rPh sb="6" eb="7">
      <t>ム</t>
    </rPh>
    <rPh sb="9" eb="11">
      <t>キョウカ</t>
    </rPh>
    <rPh sb="11" eb="13">
      <t>ジギョウ</t>
    </rPh>
    <phoneticPr fontId="3"/>
  </si>
  <si>
    <t>有望競技種別強化事業</t>
    <rPh sb="0" eb="4">
      <t>ユウボウキョウギ</t>
    </rPh>
    <rPh sb="4" eb="6">
      <t>シュベツ</t>
    </rPh>
    <rPh sb="6" eb="10">
      <t>キョウカジギョウ</t>
    </rPh>
    <phoneticPr fontId="3"/>
  </si>
  <si>
    <t>添付書類</t>
    <rPh sb="0" eb="4">
      <t>テンプショルイ</t>
    </rPh>
    <phoneticPr fontId="3"/>
  </si>
  <si>
    <t>文書年度</t>
    <rPh sb="0" eb="2">
      <t>ブンショ</t>
    </rPh>
    <rPh sb="2" eb="4">
      <t>ネンド</t>
    </rPh>
    <phoneticPr fontId="3"/>
  </si>
  <si>
    <t>②トップ招へい</t>
    <rPh sb="4" eb="5">
      <t>ショウ</t>
    </rPh>
    <phoneticPr fontId="3"/>
  </si>
  <si>
    <t>事業
番号</t>
    <rPh sb="0" eb="2">
      <t>ジギョウ</t>
    </rPh>
    <rPh sb="3" eb="5">
      <t>バンゴウ</t>
    </rPh>
    <phoneticPr fontId="3"/>
  </si>
  <si>
    <t>-</t>
    <phoneticPr fontId="3"/>
  </si>
  <si>
    <t>クラブ負担金</t>
    <rPh sb="3" eb="6">
      <t>フタンキン</t>
    </rPh>
    <phoneticPr fontId="3"/>
  </si>
  <si>
    <t>【指導者一覧】</t>
    <rPh sb="1" eb="4">
      <t>シドウシャ</t>
    </rPh>
    <rPh sb="4" eb="6">
      <t>イチラン</t>
    </rPh>
    <phoneticPr fontId="3"/>
  </si>
  <si>
    <t>No.</t>
    <phoneticPr fontId="3"/>
  </si>
  <si>
    <t>指導者氏名</t>
    <rPh sb="0" eb="3">
      <t>シドウシャ</t>
    </rPh>
    <rPh sb="3" eb="5">
      <t>シメイ</t>
    </rPh>
    <phoneticPr fontId="3"/>
  </si>
  <si>
    <t>【選手一覧】</t>
    <rPh sb="1" eb="3">
      <t>センシュ</t>
    </rPh>
    <rPh sb="3" eb="5">
      <t>イチラン</t>
    </rPh>
    <phoneticPr fontId="3"/>
  </si>
  <si>
    <t>選手氏名</t>
    <rPh sb="0" eb="2">
      <t>センシュ</t>
    </rPh>
    <rPh sb="2" eb="4">
      <t>シメイ</t>
    </rPh>
    <phoneticPr fontId="3"/>
  </si>
  <si>
    <t>活動名称等</t>
    <rPh sb="0" eb="4">
      <t>カツドウメイショウ</t>
    </rPh>
    <rPh sb="4" eb="5">
      <t>トウ</t>
    </rPh>
    <phoneticPr fontId="3"/>
  </si>
  <si>
    <t>成男</t>
    <rPh sb="0" eb="2">
      <t>ナリオ</t>
    </rPh>
    <phoneticPr fontId="3"/>
  </si>
  <si>
    <t>成女</t>
    <rPh sb="0" eb="1">
      <t>シゲル</t>
    </rPh>
    <rPh sb="1" eb="2">
      <t>ジョ</t>
    </rPh>
    <phoneticPr fontId="3"/>
  </si>
  <si>
    <t>少男</t>
    <rPh sb="0" eb="1">
      <t>ショウ</t>
    </rPh>
    <rPh sb="1" eb="2">
      <t>オトコ</t>
    </rPh>
    <phoneticPr fontId="3"/>
  </si>
  <si>
    <t>少女</t>
    <rPh sb="0" eb="2">
      <t>ショウジョ</t>
    </rPh>
    <phoneticPr fontId="3"/>
  </si>
  <si>
    <t>Jr男</t>
    <rPh sb="2" eb="3">
      <t>オトコ</t>
    </rPh>
    <phoneticPr fontId="3"/>
  </si>
  <si>
    <t>Jr女</t>
    <rPh sb="2" eb="3">
      <t>ジョ</t>
    </rPh>
    <phoneticPr fontId="3"/>
  </si>
  <si>
    <t>学年</t>
    <rPh sb="0" eb="2">
      <t>ガクネン</t>
    </rPh>
    <phoneticPr fontId="3"/>
  </si>
  <si>
    <t>番号</t>
    <rPh sb="0" eb="2">
      <t>バンゴウ</t>
    </rPh>
    <phoneticPr fontId="3"/>
  </si>
  <si>
    <t>(様式1-2)</t>
    <rPh sb="1" eb="3">
      <t>ヨウシキ</t>
    </rPh>
    <phoneticPr fontId="3"/>
  </si>
  <si>
    <t>(様式1-1)</t>
    <rPh sb="1" eb="3">
      <t>ヨウシキ</t>
    </rPh>
    <phoneticPr fontId="3"/>
  </si>
  <si>
    <t>競技団体名：</t>
    <rPh sb="0" eb="5">
      <t>キョウギダンタイメイ</t>
    </rPh>
    <phoneticPr fontId="3"/>
  </si>
  <si>
    <t>補助金合計</t>
    <rPh sb="0" eb="3">
      <t>ホジョキン</t>
    </rPh>
    <rPh sb="3" eb="5">
      <t>ゴウケイ</t>
    </rPh>
    <phoneticPr fontId="3"/>
  </si>
  <si>
    <t>千円</t>
    <rPh sb="0" eb="2">
      <t>センエン</t>
    </rPh>
    <phoneticPr fontId="3"/>
  </si>
  <si>
    <t>参加者数</t>
    <rPh sb="0" eb="4">
      <t>サンカシャスウ</t>
    </rPh>
    <phoneticPr fontId="3"/>
  </si>
  <si>
    <t>事業内容</t>
    <rPh sb="0" eb="4">
      <t>ジギョウナイヨウ</t>
    </rPh>
    <phoneticPr fontId="3"/>
  </si>
  <si>
    <t>事業区分略称</t>
    <rPh sb="0" eb="4">
      <t>ジギョウクブン</t>
    </rPh>
    <rPh sb="4" eb="6">
      <t>リャクショウ</t>
    </rPh>
    <phoneticPr fontId="3"/>
  </si>
  <si>
    <t>トップクラブ</t>
    <phoneticPr fontId="3"/>
  </si>
  <si>
    <t>補助額
(千円)</t>
    <rPh sb="0" eb="3">
      <t>ホジョガク</t>
    </rPh>
    <rPh sb="5" eb="7">
      <t>センエン</t>
    </rPh>
    <phoneticPr fontId="3"/>
  </si>
  <si>
    <t>事業参加状況</t>
    <rPh sb="0" eb="2">
      <t>ジギョウ</t>
    </rPh>
    <rPh sb="2" eb="4">
      <t>サンカ</t>
    </rPh>
    <rPh sb="4" eb="6">
      <t>ジョウキョウ</t>
    </rPh>
    <phoneticPr fontId="3"/>
  </si>
  <si>
    <t>印刷費</t>
    <rPh sb="0" eb="2">
      <t>インサツ</t>
    </rPh>
    <rPh sb="2" eb="3">
      <t>ヒ</t>
    </rPh>
    <phoneticPr fontId="3"/>
  </si>
  <si>
    <t>印刷費</t>
    <rPh sb="0" eb="3">
      <t>インサツヒ</t>
    </rPh>
    <phoneticPr fontId="3"/>
  </si>
  <si>
    <t>中国ブロック突破・国スポ入賞に向けた強化事業</t>
    <rPh sb="0" eb="2">
      <t>チュウゴク</t>
    </rPh>
    <rPh sb="6" eb="8">
      <t>トッパ</t>
    </rPh>
    <rPh sb="9" eb="10">
      <t>コク</t>
    </rPh>
    <rPh sb="12" eb="14">
      <t>ニュウショウ</t>
    </rPh>
    <rPh sb="15" eb="16">
      <t>ム</t>
    </rPh>
    <rPh sb="18" eb="22">
      <t>キョウカジギョウ</t>
    </rPh>
    <phoneticPr fontId="3"/>
  </si>
  <si>
    <t>支出</t>
    <rPh sb="0" eb="2">
      <t>シシュツ</t>
    </rPh>
    <phoneticPr fontId="3"/>
  </si>
  <si>
    <t>注) 備品費・その他は、事前に県スポ協への協議が必要</t>
    <rPh sb="0" eb="1">
      <t>チュウ</t>
    </rPh>
    <rPh sb="3" eb="6">
      <t>ビヒンヒ</t>
    </rPh>
    <rPh sb="9" eb="10">
      <t>タ</t>
    </rPh>
    <rPh sb="12" eb="14">
      <t>ジゼン</t>
    </rPh>
    <rPh sb="15" eb="16">
      <t>ケン</t>
    </rPh>
    <rPh sb="18" eb="19">
      <t>キョウ</t>
    </rPh>
    <rPh sb="21" eb="23">
      <t>キョウギ</t>
    </rPh>
    <rPh sb="24" eb="26">
      <t>ヒツヨウ</t>
    </rPh>
    <phoneticPr fontId="3"/>
  </si>
  <si>
    <t>←すべての入力完了後、Ｂ列で「1」のみを選択してから印刷してください!!</t>
    <rPh sb="5" eb="7">
      <t>ニュウリョク</t>
    </rPh>
    <rPh sb="7" eb="9">
      <t>カンリョウ</t>
    </rPh>
    <rPh sb="9" eb="10">
      <t>ゴ</t>
    </rPh>
    <rPh sb="12" eb="13">
      <t>レツ</t>
    </rPh>
    <rPh sb="20" eb="22">
      <t>センタク</t>
    </rPh>
    <rPh sb="26" eb="28">
      <t>インサツ</t>
    </rPh>
    <phoneticPr fontId="3"/>
  </si>
  <si>
    <t>←すべての入力完了後、Ａ列で「1」のみを選択してから印刷してください!!</t>
    <phoneticPr fontId="3"/>
  </si>
  <si>
    <t>別　記</t>
    <rPh sb="0" eb="1">
      <t>ベツ</t>
    </rPh>
    <rPh sb="2" eb="3">
      <t>キ</t>
    </rPh>
    <phoneticPr fontId="3"/>
  </si>
  <si>
    <t>第１号様式</t>
    <rPh sb="0" eb="1">
      <t>ダイ</t>
    </rPh>
    <rPh sb="2" eb="5">
      <t>ゴウヨウシキ</t>
    </rPh>
    <phoneticPr fontId="3"/>
  </si>
  <si>
    <t>　公益財団法人山口県スポーツ協会会長　様</t>
    <rPh sb="1" eb="7">
      <t>コウエキザイダンホウジン</t>
    </rPh>
    <rPh sb="7" eb="10">
      <t>ヤマグチケン</t>
    </rPh>
    <rPh sb="14" eb="16">
      <t>キョウカイ</t>
    </rPh>
    <rPh sb="16" eb="18">
      <t>カイチョウ</t>
    </rPh>
    <rPh sb="19" eb="20">
      <t>サマ</t>
    </rPh>
    <phoneticPr fontId="3"/>
  </si>
  <si>
    <t>団体名</t>
    <rPh sb="0" eb="3">
      <t>ダンタイメイ</t>
    </rPh>
    <phoneticPr fontId="3"/>
  </si>
  <si>
    <t>代表者名</t>
    <rPh sb="0" eb="4">
      <t>ダイヒョウシャメイ</t>
    </rPh>
    <phoneticPr fontId="3"/>
  </si>
  <si>
    <t>　このことについて、公益財団法人山口県スポーツ協会競技スポーツ推進事業費補助金交付要綱第４条の規定に基づき、下記のとおり補助金を交付されるよう関係書類を添えて申請します。</t>
    <rPh sb="10" eb="16">
      <t>コウエキザイダンホウジン</t>
    </rPh>
    <rPh sb="16" eb="19">
      <t>ヤマグチケン</t>
    </rPh>
    <rPh sb="23" eb="25">
      <t>キョウカイ</t>
    </rPh>
    <rPh sb="25" eb="27">
      <t>キョウギ</t>
    </rPh>
    <rPh sb="31" eb="36">
      <t>スイシンジギョウヒ</t>
    </rPh>
    <rPh sb="36" eb="39">
      <t>ホジョキン</t>
    </rPh>
    <rPh sb="39" eb="43">
      <t>コウフヨウコウ</t>
    </rPh>
    <rPh sb="43" eb="44">
      <t>ダイ</t>
    </rPh>
    <rPh sb="45" eb="46">
      <t>ジョウ</t>
    </rPh>
    <rPh sb="47" eb="49">
      <t>キテイ</t>
    </rPh>
    <rPh sb="50" eb="51">
      <t>モト</t>
    </rPh>
    <rPh sb="54" eb="56">
      <t>カキ</t>
    </rPh>
    <rPh sb="60" eb="63">
      <t>ホジョキン</t>
    </rPh>
    <rPh sb="64" eb="66">
      <t>コウフ</t>
    </rPh>
    <rPh sb="71" eb="75">
      <t>カンケイショルイ</t>
    </rPh>
    <rPh sb="76" eb="77">
      <t>ソ</t>
    </rPh>
    <rPh sb="79" eb="81">
      <t>シンセイ</t>
    </rPh>
    <phoneticPr fontId="3"/>
  </si>
  <si>
    <t>記</t>
    <rPh sb="0" eb="1">
      <t>キ</t>
    </rPh>
    <phoneticPr fontId="3"/>
  </si>
  <si>
    <t>１　申請額　　金</t>
    <rPh sb="2" eb="5">
      <t>シンセイガク</t>
    </rPh>
    <rPh sb="7" eb="8">
      <t>キン</t>
    </rPh>
    <phoneticPr fontId="3"/>
  </si>
  <si>
    <t>円</t>
    <rPh sb="0" eb="1">
      <t>エン</t>
    </rPh>
    <phoneticPr fontId="3"/>
  </si>
  <si>
    <t>申請事業</t>
    <rPh sb="0" eb="4">
      <t>シンセイジギョウ</t>
    </rPh>
    <phoneticPr fontId="3"/>
  </si>
  <si>
    <t>補助金所要額</t>
    <rPh sb="0" eb="3">
      <t>ホジョキン</t>
    </rPh>
    <rPh sb="3" eb="6">
      <t>ショヨウガク</t>
    </rPh>
    <phoneticPr fontId="3"/>
  </si>
  <si>
    <t>２　添付書類</t>
    <rPh sb="2" eb="6">
      <t>テンプショルイ</t>
    </rPh>
    <phoneticPr fontId="3"/>
  </si>
  <si>
    <t>変更申請額</t>
    <rPh sb="0" eb="5">
      <t>ヘンコウシンセイガク</t>
    </rPh>
    <phoneticPr fontId="3"/>
  </si>
  <si>
    <t>既交付決定額</t>
    <rPh sb="0" eb="1">
      <t>キ</t>
    </rPh>
    <rPh sb="1" eb="6">
      <t>コウフケッテイガク</t>
    </rPh>
    <phoneticPr fontId="3"/>
  </si>
  <si>
    <t>第２号様式</t>
    <rPh sb="0" eb="1">
      <t>ダイ</t>
    </rPh>
    <rPh sb="2" eb="5">
      <t>ゴウヨウシキ</t>
    </rPh>
    <phoneticPr fontId="3"/>
  </si>
  <si>
    <t>１　変更交付申請額　　金</t>
    <rPh sb="2" eb="6">
      <t>ヘンコウコウフ</t>
    </rPh>
    <rPh sb="6" eb="9">
      <t>シンセイガク</t>
    </rPh>
    <rPh sb="11" eb="12">
      <t>キン</t>
    </rPh>
    <phoneticPr fontId="3"/>
  </si>
  <si>
    <t>３　変更の内容</t>
    <rPh sb="2" eb="4">
      <t>ヘンコウ</t>
    </rPh>
    <rPh sb="5" eb="7">
      <t>ナイヨウ</t>
    </rPh>
    <phoneticPr fontId="3"/>
  </si>
  <si>
    <t>４　変更の理由</t>
    <rPh sb="2" eb="4">
      <t>ヘンコウ</t>
    </rPh>
    <rPh sb="5" eb="7">
      <t>リユウ</t>
    </rPh>
    <phoneticPr fontId="3"/>
  </si>
  <si>
    <t>変更内容</t>
    <rPh sb="0" eb="4">
      <t>ヘンコウナイヨウ</t>
    </rPh>
    <phoneticPr fontId="3"/>
  </si>
  <si>
    <t>変更理由</t>
    <rPh sb="0" eb="2">
      <t>ヘンコウ</t>
    </rPh>
    <rPh sb="2" eb="4">
      <t>リユウ</t>
    </rPh>
    <phoneticPr fontId="3"/>
  </si>
  <si>
    <t>例②) 計画していた事業が中止となったため</t>
    <rPh sb="0" eb="1">
      <t>レイ</t>
    </rPh>
    <rPh sb="4" eb="6">
      <t>ケイカク</t>
    </rPh>
    <rPh sb="10" eb="12">
      <t>ジギョウ</t>
    </rPh>
    <rPh sb="13" eb="15">
      <t>チュウシ</t>
    </rPh>
    <phoneticPr fontId="3"/>
  </si>
  <si>
    <t>(内訳)</t>
    <rPh sb="1" eb="3">
      <t>ウチワケ</t>
    </rPh>
    <phoneticPr fontId="3"/>
  </si>
  <si>
    <t>(内訳)</t>
    <phoneticPr fontId="3"/>
  </si>
  <si>
    <t>(1) 事業計画書</t>
    <phoneticPr fontId="3"/>
  </si>
  <si>
    <t>(2) 収入支出予算書</t>
    <phoneticPr fontId="3"/>
  </si>
  <si>
    <t>(3) その他参考となる資料</t>
    <phoneticPr fontId="3"/>
  </si>
  <si>
    <t>第３号様式</t>
    <rPh sb="0" eb="1">
      <t>ダイ</t>
    </rPh>
    <rPh sb="2" eb="5">
      <t>ゴウヨウシキ</t>
    </rPh>
    <phoneticPr fontId="3"/>
  </si>
  <si>
    <t>１　補助金の精算額　　金</t>
    <rPh sb="2" eb="5">
      <t>ホジョキン</t>
    </rPh>
    <rPh sb="6" eb="8">
      <t>セイサン</t>
    </rPh>
    <rPh sb="11" eb="12">
      <t>キン</t>
    </rPh>
    <phoneticPr fontId="3"/>
  </si>
  <si>
    <t>報告事業</t>
    <rPh sb="0" eb="2">
      <t>ホウコク</t>
    </rPh>
    <rPh sb="2" eb="4">
      <t>ジギョウ</t>
    </rPh>
    <phoneticPr fontId="3"/>
  </si>
  <si>
    <t>(1) 実績報告書</t>
    <rPh sb="4" eb="8">
      <t>ジッセキホウコク</t>
    </rPh>
    <phoneticPr fontId="3"/>
  </si>
  <si>
    <t>(2) 収入支出決算書(又は見込書)</t>
    <rPh sb="8" eb="10">
      <t>ケッサン</t>
    </rPh>
    <rPh sb="12" eb="13">
      <t>マタ</t>
    </rPh>
    <rPh sb="14" eb="16">
      <t>ミコ</t>
    </rPh>
    <rPh sb="16" eb="17">
      <t>ショ</t>
    </rPh>
    <phoneticPr fontId="3"/>
  </si>
  <si>
    <t>第４号様式</t>
    <rPh sb="0" eb="1">
      <t>ダイ</t>
    </rPh>
    <rPh sb="2" eb="5">
      <t>ゴウヨウシキ</t>
    </rPh>
    <phoneticPr fontId="3"/>
  </si>
  <si>
    <t>請　　求　　書</t>
    <rPh sb="0" eb="1">
      <t>ショウ</t>
    </rPh>
    <rPh sb="3" eb="4">
      <t>モトム</t>
    </rPh>
    <rPh sb="6" eb="7">
      <t>ショ</t>
    </rPh>
    <phoneticPr fontId="3"/>
  </si>
  <si>
    <t>一金</t>
    <rPh sb="0" eb="2">
      <t>イチキン</t>
    </rPh>
    <phoneticPr fontId="3"/>
  </si>
  <si>
    <t>円也</t>
    <rPh sb="0" eb="1">
      <t>エン</t>
    </rPh>
    <rPh sb="1" eb="2">
      <t>ナリ</t>
    </rPh>
    <phoneticPr fontId="3"/>
  </si>
  <si>
    <t>　以上のとおり請求する。</t>
    <rPh sb="1" eb="3">
      <t>イジョウ</t>
    </rPh>
    <rPh sb="7" eb="9">
      <t>セイキュウ</t>
    </rPh>
    <phoneticPr fontId="3"/>
  </si>
  <si>
    <t>月</t>
    <rPh sb="0" eb="1">
      <t>ガツ</t>
    </rPh>
    <phoneticPr fontId="3"/>
  </si>
  <si>
    <t>日</t>
    <rPh sb="0" eb="1">
      <t>ニチ</t>
    </rPh>
    <phoneticPr fontId="3"/>
  </si>
  <si>
    <t>公益財団法人山口県スポーツ協会</t>
    <rPh sb="0" eb="4">
      <t>コウエキザイダン</t>
    </rPh>
    <rPh sb="4" eb="6">
      <t>ホウジン</t>
    </rPh>
    <rPh sb="6" eb="9">
      <t>ヤマグチケン</t>
    </rPh>
    <rPh sb="13" eb="15">
      <t>キョウカイ</t>
    </rPh>
    <phoneticPr fontId="3"/>
  </si>
  <si>
    <t>　会長　　村岡　嗣政　　様</t>
    <rPh sb="1" eb="2">
      <t>カイ</t>
    </rPh>
    <rPh sb="2" eb="3">
      <t>ナガ</t>
    </rPh>
    <rPh sb="5" eb="6">
      <t>ムラ</t>
    </rPh>
    <rPh sb="6" eb="7">
      <t>オカ</t>
    </rPh>
    <rPh sb="8" eb="9">
      <t>シ</t>
    </rPh>
    <rPh sb="9" eb="10">
      <t>セイ</t>
    </rPh>
    <rPh sb="12" eb="13">
      <t>サマ</t>
    </rPh>
    <phoneticPr fontId="3"/>
  </si>
  <si>
    <t>交付決定額</t>
    <rPh sb="0" eb="5">
      <t>コウフケッテイガク</t>
    </rPh>
    <phoneticPr fontId="3"/>
  </si>
  <si>
    <t>今回請求額</t>
    <rPh sb="0" eb="5">
      <t>コンカイセイキュウガク</t>
    </rPh>
    <phoneticPr fontId="3"/>
  </si>
  <si>
    <t>支出区分</t>
    <rPh sb="0" eb="4">
      <t>シシュツクブン</t>
    </rPh>
    <phoneticPr fontId="3"/>
  </si>
  <si>
    <t>摘要</t>
    <rPh sb="0" eb="2">
      <t>テキヨウ</t>
    </rPh>
    <phoneticPr fontId="3"/>
  </si>
  <si>
    <t>前回までの
受領額</t>
    <rPh sb="0" eb="2">
      <t>ゼンカイ</t>
    </rPh>
    <rPh sb="6" eb="9">
      <t>ジュリョウガク</t>
    </rPh>
    <phoneticPr fontId="3"/>
  </si>
  <si>
    <t>委任状提出</t>
    <rPh sb="0" eb="3">
      <t>イニンジョウ</t>
    </rPh>
    <rPh sb="3" eb="5">
      <t>テイシュツ</t>
    </rPh>
    <phoneticPr fontId="3"/>
  </si>
  <si>
    <t>別　紙</t>
    <rPh sb="0" eb="1">
      <t>ベツ</t>
    </rPh>
    <rPh sb="2" eb="3">
      <t>シ</t>
    </rPh>
    <phoneticPr fontId="3"/>
  </si>
  <si>
    <t>委　　任　　状</t>
    <rPh sb="0" eb="1">
      <t>イ</t>
    </rPh>
    <rPh sb="3" eb="4">
      <t>ニン</t>
    </rPh>
    <rPh sb="6" eb="7">
      <t>ジョウ</t>
    </rPh>
    <phoneticPr fontId="3"/>
  </si>
  <si>
    <t>住所</t>
    <rPh sb="0" eb="2">
      <t>ジュウショ</t>
    </rPh>
    <phoneticPr fontId="3"/>
  </si>
  <si>
    <t>氏名</t>
    <rPh sb="0" eb="2">
      <t>シメイ</t>
    </rPh>
    <phoneticPr fontId="3"/>
  </si>
  <si>
    <t>(受任者)</t>
    <rPh sb="1" eb="4">
      <t>ジュニンシャ</t>
    </rPh>
    <phoneticPr fontId="3"/>
  </si>
  <si>
    <t>会長名</t>
    <rPh sb="0" eb="3">
      <t>カイチョウメイ</t>
    </rPh>
    <phoneticPr fontId="3"/>
  </si>
  <si>
    <t>自署又は押印をお願いします</t>
    <rPh sb="0" eb="2">
      <t>ジショ</t>
    </rPh>
    <rPh sb="2" eb="3">
      <t>マタ</t>
    </rPh>
    <rPh sb="4" eb="6">
      <t>オウイン</t>
    </rPh>
    <rPh sb="8" eb="9">
      <t>ネガ</t>
    </rPh>
    <phoneticPr fontId="3"/>
  </si>
  <si>
    <t>事業名</t>
    <rPh sb="0" eb="2">
      <t>ジギョウ</t>
    </rPh>
    <rPh sb="2" eb="3">
      <t>メイ</t>
    </rPh>
    <phoneticPr fontId="3"/>
  </si>
  <si>
    <t>事業番号</t>
    <rPh sb="0" eb="2">
      <t>ジギョウ</t>
    </rPh>
    <rPh sb="2" eb="4">
      <t>バンゴウ</t>
    </rPh>
    <phoneticPr fontId="3"/>
  </si>
  <si>
    <t>品名</t>
    <rPh sb="0" eb="2">
      <t>ヒンメイ</t>
    </rPh>
    <phoneticPr fontId="3"/>
  </si>
  <si>
    <t>規格</t>
    <rPh sb="0" eb="2">
      <t>キカク</t>
    </rPh>
    <phoneticPr fontId="3"/>
  </si>
  <si>
    <t>数量</t>
    <rPh sb="0" eb="2">
      <t>スウリョウ</t>
    </rPh>
    <phoneticPr fontId="3"/>
  </si>
  <si>
    <t>備品</t>
    <rPh sb="0" eb="2">
      <t>ビヒン</t>
    </rPh>
    <phoneticPr fontId="3"/>
  </si>
  <si>
    <t>納品業者</t>
    <rPh sb="0" eb="4">
      <t>ノウヒンギョウシャ</t>
    </rPh>
    <phoneticPr fontId="3"/>
  </si>
  <si>
    <t>納入場所</t>
    <rPh sb="0" eb="4">
      <t>ノウニュウバショ</t>
    </rPh>
    <phoneticPr fontId="3"/>
  </si>
  <si>
    <t>納期</t>
    <rPh sb="0" eb="2">
      <t>ノウキ</t>
    </rPh>
    <phoneticPr fontId="3"/>
  </si>
  <si>
    <t>整備理由</t>
    <rPh sb="0" eb="4">
      <t>セイビリユウ</t>
    </rPh>
    <phoneticPr fontId="3"/>
  </si>
  <si>
    <t>要望理由</t>
    <rPh sb="0" eb="2">
      <t>ヨウボウ</t>
    </rPh>
    <rPh sb="2" eb="4">
      <t>リユウ</t>
    </rPh>
    <phoneticPr fontId="3"/>
  </si>
  <si>
    <t>要望</t>
    <rPh sb="0" eb="2">
      <t>ヨウボウ</t>
    </rPh>
    <phoneticPr fontId="3"/>
  </si>
  <si>
    <t>内容</t>
    <rPh sb="0" eb="2">
      <t>ナイヨウ</t>
    </rPh>
    <phoneticPr fontId="3"/>
  </si>
  <si>
    <t>目的</t>
    <rPh sb="0" eb="2">
      <t>モクテキ</t>
    </rPh>
    <phoneticPr fontId="3"/>
  </si>
  <si>
    <t>支出時期</t>
    <rPh sb="0" eb="4">
      <t>シシュツジキ</t>
    </rPh>
    <phoneticPr fontId="3"/>
  </si>
  <si>
    <t>支出場所</t>
    <rPh sb="0" eb="4">
      <t>シシュツバショ</t>
    </rPh>
    <phoneticPr fontId="3"/>
  </si>
  <si>
    <t>支出相手</t>
    <rPh sb="0" eb="2">
      <t>シシュツ</t>
    </rPh>
    <rPh sb="2" eb="4">
      <t>アイテ</t>
    </rPh>
    <phoneticPr fontId="3"/>
  </si>
  <si>
    <t>競技・練習用具等整備　協議書</t>
    <rPh sb="11" eb="14">
      <t>キョウギショ</t>
    </rPh>
    <phoneticPr fontId="3"/>
  </si>
  <si>
    <t>事 業 名</t>
    <rPh sb="0" eb="1">
      <t>コト</t>
    </rPh>
    <rPh sb="2" eb="3">
      <t>ゴウ</t>
    </rPh>
    <rPh sb="4" eb="5">
      <t>メイ</t>
    </rPh>
    <phoneticPr fontId="3"/>
  </si>
  <si>
    <t>活動内容等</t>
    <rPh sb="0" eb="2">
      <t>カツドウ</t>
    </rPh>
    <rPh sb="2" eb="4">
      <t>ナイヨウ</t>
    </rPh>
    <rPh sb="4" eb="5">
      <t>トウ</t>
    </rPh>
    <phoneticPr fontId="3"/>
  </si>
  <si>
    <t>発着地</t>
    <rPh sb="0" eb="3">
      <t>ハッチャクチ</t>
    </rPh>
    <phoneticPr fontId="3"/>
  </si>
  <si>
    <t>活動年月日</t>
    <rPh sb="0" eb="2">
      <t>カツドウ</t>
    </rPh>
    <rPh sb="2" eb="5">
      <t>ネンガッピ</t>
    </rPh>
    <phoneticPr fontId="3"/>
  </si>
  <si>
    <t>旅費支給額
(個人車両使用)</t>
    <rPh sb="0" eb="5">
      <t>リョヒシキュウガク</t>
    </rPh>
    <rPh sb="7" eb="11">
      <t>コジンシャリョウ</t>
    </rPh>
    <rPh sb="11" eb="13">
      <t>シヨウ</t>
    </rPh>
    <phoneticPr fontId="3"/>
  </si>
  <si>
    <t>自署又は押印</t>
    <rPh sb="0" eb="2">
      <t>ジショ</t>
    </rPh>
    <rPh sb="2" eb="3">
      <t>マタ</t>
    </rPh>
    <rPh sb="4" eb="6">
      <t>オウイン</t>
    </rPh>
    <phoneticPr fontId="3"/>
  </si>
  <si>
    <t>請求</t>
    <rPh sb="0" eb="2">
      <t>セイキュウ</t>
    </rPh>
    <phoneticPr fontId="3"/>
  </si>
  <si>
    <t>領収</t>
    <rPh sb="0" eb="2">
      <t>リョウシュウ</t>
    </rPh>
    <phoneticPr fontId="3"/>
  </si>
  <si>
    <t>km＝</t>
    <phoneticPr fontId="3"/>
  </si>
  <si>
    <t>活動場所</t>
    <rPh sb="0" eb="4">
      <t>カツドウバショ</t>
    </rPh>
    <phoneticPr fontId="3"/>
  </si>
  <si>
    <t>旅費(運賃)請求・領収書</t>
    <rPh sb="0" eb="2">
      <t>リョヒ</t>
    </rPh>
    <rPh sb="3" eb="5">
      <t>ウンチン</t>
    </rPh>
    <rPh sb="6" eb="8">
      <t>セイキュウ</t>
    </rPh>
    <rPh sb="9" eb="12">
      <t>リョウシュウショ</t>
    </rPh>
    <phoneticPr fontId="3"/>
  </si>
  <si>
    <t>事 業 名</t>
    <rPh sb="0" eb="1">
      <t>コト</t>
    </rPh>
    <rPh sb="2" eb="3">
      <t>ゴウ</t>
    </rPh>
    <rPh sb="4" eb="5">
      <t>ナ</t>
    </rPh>
    <phoneticPr fontId="3"/>
  </si>
  <si>
    <t>費　　目</t>
    <rPh sb="0" eb="1">
      <t>ヒ</t>
    </rPh>
    <rPh sb="3" eb="4">
      <t>メ</t>
    </rPh>
    <phoneticPr fontId="3"/>
  </si>
  <si>
    <t>内 訳 等</t>
    <rPh sb="0" eb="1">
      <t>ウチ</t>
    </rPh>
    <rPh sb="2" eb="3">
      <t>ワケ</t>
    </rPh>
    <rPh sb="4" eb="5">
      <t>トウ</t>
    </rPh>
    <phoneticPr fontId="3"/>
  </si>
  <si>
    <t>項　　目</t>
    <rPh sb="0" eb="1">
      <t>コウ</t>
    </rPh>
    <rPh sb="3" eb="4">
      <t>メ</t>
    </rPh>
    <phoneticPr fontId="3"/>
  </si>
  <si>
    <t>領収書添付台紙</t>
    <rPh sb="0" eb="3">
      <t>リョウシュウショ</t>
    </rPh>
    <rPh sb="3" eb="7">
      <t>テンプダイシ</t>
    </rPh>
    <phoneticPr fontId="3"/>
  </si>
  <si>
    <t>宿泊手当請求・領収書</t>
    <rPh sb="0" eb="4">
      <t>シュクハクテアテ</t>
    </rPh>
    <rPh sb="4" eb="6">
      <t>セイキュウ</t>
    </rPh>
    <rPh sb="7" eb="10">
      <t>リョウシュウショ</t>
    </rPh>
    <phoneticPr fontId="3"/>
  </si>
  <si>
    <t>宿泊先</t>
    <rPh sb="0" eb="3">
      <t>シュクハクサキ</t>
    </rPh>
    <phoneticPr fontId="3"/>
  </si>
  <si>
    <r>
      <t xml:space="preserve">宿泊手当支給額
</t>
    </r>
    <r>
      <rPr>
        <sz val="10"/>
        <color theme="1"/>
        <rFont val="ＭＳ 明朝"/>
        <family val="1"/>
        <charset val="128"/>
      </rPr>
      <t>(上限額①2,400円②1,600円③800円)</t>
    </r>
    <rPh sb="0" eb="4">
      <t>シュクハクテアテ</t>
    </rPh>
    <rPh sb="4" eb="6">
      <t>シキュウ</t>
    </rPh>
    <rPh sb="6" eb="7">
      <t>ガク</t>
    </rPh>
    <rPh sb="9" eb="12">
      <t>ジョウゲンガク</t>
    </rPh>
    <rPh sb="18" eb="19">
      <t>エン</t>
    </rPh>
    <rPh sb="25" eb="26">
      <t>エン</t>
    </rPh>
    <rPh sb="30" eb="31">
      <t>エン</t>
    </rPh>
    <phoneticPr fontId="3"/>
  </si>
  <si>
    <t>下記預金口座に振り替えてください。</t>
    <rPh sb="0" eb="2">
      <t>カキ</t>
    </rPh>
    <rPh sb="2" eb="4">
      <t>ヨキン</t>
    </rPh>
    <rPh sb="4" eb="6">
      <t>コウザ</t>
    </rPh>
    <rPh sb="7" eb="8">
      <t>フ</t>
    </rPh>
    <rPh sb="9" eb="10">
      <t>カ</t>
    </rPh>
    <phoneticPr fontId="3"/>
  </si>
  <si>
    <t>種別や種目ごとに複数ファイルに分けて作成される場合は、以下に内訳を入力してください。</t>
    <rPh sb="0" eb="2">
      <t>シュベツ</t>
    </rPh>
    <rPh sb="3" eb="5">
      <t>シュモク</t>
    </rPh>
    <rPh sb="8" eb="10">
      <t>フクスウ</t>
    </rPh>
    <rPh sb="15" eb="16">
      <t>ワ</t>
    </rPh>
    <rPh sb="18" eb="20">
      <t>サクセイ</t>
    </rPh>
    <rPh sb="23" eb="25">
      <t>バアイ</t>
    </rPh>
    <rPh sb="27" eb="29">
      <t>イカ</t>
    </rPh>
    <rPh sb="30" eb="32">
      <t>ウチワケ</t>
    </rPh>
    <rPh sb="33" eb="35">
      <t>ニュウリョク</t>
    </rPh>
    <phoneticPr fontId="3"/>
  </si>
  <si>
    <t>内訳①本体</t>
    <rPh sb="0" eb="2">
      <t>ウチワケ</t>
    </rPh>
    <rPh sb="3" eb="5">
      <t>ホンタイ</t>
    </rPh>
    <phoneticPr fontId="3"/>
  </si>
  <si>
    <t>内訳②</t>
    <rPh sb="0" eb="2">
      <t>ウチワケ</t>
    </rPh>
    <phoneticPr fontId="3"/>
  </si>
  <si>
    <t>内訳③</t>
    <rPh sb="0" eb="2">
      <t>ウチワケ</t>
    </rPh>
    <phoneticPr fontId="3"/>
  </si>
  <si>
    <t>内訳④</t>
    <rPh sb="0" eb="2">
      <t>ウチワケ</t>
    </rPh>
    <phoneticPr fontId="3"/>
  </si>
  <si>
    <t>内訳⑤</t>
    <rPh sb="0" eb="2">
      <t>ウチワケ</t>
    </rPh>
    <phoneticPr fontId="3"/>
  </si>
  <si>
    <t>←種別・種目等の内訳区分を入力</t>
    <rPh sb="1" eb="3">
      <t>シュベツ</t>
    </rPh>
    <rPh sb="4" eb="6">
      <t>シュモク</t>
    </rPh>
    <rPh sb="6" eb="7">
      <t>トウ</t>
    </rPh>
    <rPh sb="8" eb="10">
      <t>ウチワケ</t>
    </rPh>
    <rPh sb="10" eb="12">
      <t>クブン</t>
    </rPh>
    <rPh sb="13" eb="15">
      <t>ニュウリョク</t>
    </rPh>
    <phoneticPr fontId="3"/>
  </si>
  <si>
    <t>↑</t>
    <phoneticPr fontId="3"/>
  </si>
  <si>
    <t>本ファイル分を自動集計</t>
    <phoneticPr fontId="3"/>
  </si>
  <si>
    <t>陸上競技</t>
  </si>
  <si>
    <t>競技</t>
    <rPh sb="0" eb="2">
      <t>キョウギ</t>
    </rPh>
    <phoneticPr fontId="3"/>
  </si>
  <si>
    <t>水泳</t>
  </si>
  <si>
    <t>サッカー</t>
  </si>
  <si>
    <t>テニス</t>
  </si>
  <si>
    <t>ローイング</t>
  </si>
  <si>
    <t>ホッケー</t>
  </si>
  <si>
    <t>ボクシング</t>
  </si>
  <si>
    <t>バレーボール</t>
  </si>
  <si>
    <t>体操</t>
  </si>
  <si>
    <t>バスケットボール</t>
  </si>
  <si>
    <t>レスリング</t>
  </si>
  <si>
    <t>セーリング</t>
  </si>
  <si>
    <t>ウエイトリフティング</t>
  </si>
  <si>
    <t>ハンドボール</t>
  </si>
  <si>
    <t>自転車</t>
  </si>
  <si>
    <t>ソフトテニス</t>
  </si>
  <si>
    <t>卓球</t>
  </si>
  <si>
    <t>軟式野球</t>
  </si>
  <si>
    <t>相撲</t>
  </si>
  <si>
    <t>馬術</t>
  </si>
  <si>
    <t>フェンシング</t>
  </si>
  <si>
    <t>柔道</t>
  </si>
  <si>
    <t>ソフトボール</t>
  </si>
  <si>
    <t>バドミントン</t>
  </si>
  <si>
    <t>弓道</t>
  </si>
  <si>
    <t>ライフル射撃</t>
  </si>
  <si>
    <t>剣道</t>
  </si>
  <si>
    <t>ラグビーフットボール</t>
  </si>
  <si>
    <t>スポーツクライミング</t>
  </si>
  <si>
    <t>カヌー</t>
  </si>
  <si>
    <t>アーチェリー</t>
  </si>
  <si>
    <t>空手道</t>
  </si>
  <si>
    <t>銃剣道</t>
  </si>
  <si>
    <t>クレー射撃</t>
  </si>
  <si>
    <t>なぎなた</t>
  </si>
  <si>
    <t>ボウリング</t>
  </si>
  <si>
    <t>ゴルフ</t>
  </si>
  <si>
    <t>トライアスロン</t>
  </si>
  <si>
    <t>スキー</t>
  </si>
  <si>
    <t>スケート</t>
  </si>
  <si>
    <t>アイスホッケー</t>
  </si>
  <si>
    <t>　① 素泊まり
　② １食付
　③ ２食付</t>
    <rPh sb="3" eb="5">
      <t>スド</t>
    </rPh>
    <rPh sb="12" eb="14">
      <t>ショクツ</t>
    </rPh>
    <rPh sb="19" eb="21">
      <t>ショクツ</t>
    </rPh>
    <phoneticPr fontId="3"/>
  </si>
  <si>
    <t>その他経費　協議書</t>
    <rPh sb="3" eb="5">
      <t>ケイヒ</t>
    </rPh>
    <rPh sb="6" eb="9">
      <t>キョウギショ</t>
    </rPh>
    <phoneticPr fontId="3"/>
  </si>
  <si>
    <t>例①) ○○大会参加による増額</t>
    <rPh sb="0" eb="1">
      <t>レイ</t>
    </rPh>
    <rPh sb="6" eb="8">
      <t>タイカイ</t>
    </rPh>
    <rPh sb="8" eb="10">
      <t>サンカ</t>
    </rPh>
    <rPh sb="13" eb="15">
      <t>ゾウガク</t>
    </rPh>
    <phoneticPr fontId="3"/>
  </si>
  <si>
    <t>例②) 事業中止による減額</t>
    <rPh sb="0" eb="1">
      <t>レイ</t>
    </rPh>
    <rPh sb="4" eb="6">
      <t>ジギョウ</t>
    </rPh>
    <rPh sb="6" eb="8">
      <t>チュウシ</t>
    </rPh>
    <rPh sb="11" eb="13">
      <t>ゲンガク</t>
    </rPh>
    <phoneticPr fontId="3"/>
  </si>
  <si>
    <t>コーチ
資格等</t>
    <rPh sb="4" eb="7">
      <t>シカクトウ</t>
    </rPh>
    <phoneticPr fontId="3"/>
  </si>
  <si>
    <t>性別</t>
    <rPh sb="0" eb="2">
      <t>セイベツ</t>
    </rPh>
    <phoneticPr fontId="3"/>
  </si>
  <si>
    <t>職務</t>
    <rPh sb="0" eb="2">
      <t>ショクム</t>
    </rPh>
    <phoneticPr fontId="3"/>
  </si>
  <si>
    <t>本務</t>
    <rPh sb="0" eb="2">
      <t>ホンム</t>
    </rPh>
    <phoneticPr fontId="3"/>
  </si>
  <si>
    <t>再任用</t>
    <rPh sb="0" eb="3">
      <t>サイニンヨウ</t>
    </rPh>
    <phoneticPr fontId="3"/>
  </si>
  <si>
    <t>臨採</t>
    <rPh sb="0" eb="2">
      <t>リンサイ</t>
    </rPh>
    <phoneticPr fontId="3"/>
  </si>
  <si>
    <t>外部</t>
    <rPh sb="0" eb="2">
      <t>ガイブ</t>
    </rPh>
    <phoneticPr fontId="3"/>
  </si>
  <si>
    <t>男</t>
    <rPh sb="0" eb="1">
      <t>オトコ</t>
    </rPh>
    <phoneticPr fontId="3"/>
  </si>
  <si>
    <t>女</t>
    <rPh sb="0" eb="1">
      <t>オンナ</t>
    </rPh>
    <phoneticPr fontId="3"/>
  </si>
  <si>
    <t>代表者職名</t>
    <rPh sb="0" eb="3">
      <t>ダイヒョウシャ</t>
    </rPh>
    <rPh sb="3" eb="5">
      <t>ショクメイ</t>
    </rPh>
    <phoneticPr fontId="3"/>
  </si>
  <si>
    <t>代表者氏名</t>
    <rPh sb="0" eb="3">
      <t>ダイヒョウシャ</t>
    </rPh>
    <rPh sb="3" eb="5">
      <t>シメイ</t>
    </rPh>
    <phoneticPr fontId="3"/>
  </si>
  <si>
    <t>クラブ名</t>
    <rPh sb="3" eb="4">
      <t>メイ</t>
    </rPh>
    <phoneticPr fontId="3"/>
  </si>
  <si>
    <t>【クラブ情報】</t>
    <rPh sb="4" eb="6">
      <t>ジョウホウ</t>
    </rPh>
    <phoneticPr fontId="3"/>
  </si>
  <si>
    <t>競技名</t>
    <rPh sb="0" eb="2">
      <t>キョウギ</t>
    </rPh>
    <rPh sb="2" eb="3">
      <t>メイ</t>
    </rPh>
    <phoneticPr fontId="3"/>
  </si>
  <si>
    <t>例①) ○○大会に向けたチーム強化のため</t>
    <rPh sb="0" eb="1">
      <t>レイ</t>
    </rPh>
    <rPh sb="6" eb="8">
      <t>タイカイ</t>
    </rPh>
    <rPh sb="9" eb="10">
      <t>ム</t>
    </rPh>
    <rPh sb="15" eb="17">
      <t>キョウカ</t>
    </rPh>
    <phoneticPr fontId="3"/>
  </si>
  <si>
    <t>勤務先
(大学は職名)</t>
    <rPh sb="0" eb="3">
      <t>キンムサキ</t>
    </rPh>
    <rPh sb="5" eb="7">
      <t>ダイガク</t>
    </rPh>
    <rPh sb="8" eb="10">
      <t>ショクメイ</t>
    </rPh>
    <phoneticPr fontId="3"/>
  </si>
  <si>
    <t>担当</t>
    <rPh sb="0" eb="2">
      <t>タントウ</t>
    </rPh>
    <phoneticPr fontId="3"/>
  </si>
  <si>
    <t>部長</t>
    <rPh sb="0" eb="2">
      <t>ブチョウ</t>
    </rPh>
    <phoneticPr fontId="3"/>
  </si>
  <si>
    <t>監督</t>
    <rPh sb="0" eb="2">
      <t>カントク</t>
    </rPh>
    <phoneticPr fontId="3"/>
  </si>
  <si>
    <t>ｺｰﾁ</t>
    <phoneticPr fontId="3"/>
  </si>
  <si>
    <t>ﾏﾈｰｼﾞｬｰ</t>
    <phoneticPr fontId="3"/>
  </si>
  <si>
    <r>
      <t xml:space="preserve">勤務先
</t>
    </r>
    <r>
      <rPr>
        <sz val="10"/>
        <color theme="1"/>
        <rFont val="ＭＳ 明朝"/>
        <family val="1"/>
        <charset val="128"/>
      </rPr>
      <t>(大学は学年)</t>
    </r>
    <rPh sb="0" eb="3">
      <t>キンムサキ</t>
    </rPh>
    <rPh sb="5" eb="7">
      <t>ダイガク</t>
    </rPh>
    <rPh sb="8" eb="10">
      <t>ガクネン</t>
    </rPh>
    <phoneticPr fontId="3"/>
  </si>
  <si>
    <t>出身校</t>
    <rPh sb="0" eb="3">
      <t>シュッシンコウ</t>
    </rPh>
    <phoneticPr fontId="3"/>
  </si>
  <si>
    <t>主将</t>
    <rPh sb="0" eb="2">
      <t>シュショウ</t>
    </rPh>
    <phoneticPr fontId="3"/>
  </si>
  <si>
    <t>備考
(ポジション等)</t>
    <rPh sb="0" eb="2">
      <t>ビコウ</t>
    </rPh>
    <rPh sb="9" eb="1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</si>
</sst>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quot;第&quot;@&quot;号&quot;"/>
    <numFmt numFmtId="178" formatCode="#,##0;&quot;△ &quot;#,##0"/>
    <numFmt numFmtId="179" formatCode="#,##0&quot;円&quot;;[Red]\-#,##0&quot;円&quot;"/>
    <numFmt numFmtId="180" formatCode="##&quot;円×&quot;"/>
    <numFmt numFmtId="181" formatCode="#,##0.0;&quot;△ &quot;#,##0.0"/>
  </numFmts>
  <fonts count="17">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2"/>
      <color theme="1"/>
      <name val="ＭＳ ゴシック"/>
      <family val="3"/>
      <charset val="128"/>
    </font>
    <font>
      <sz val="12"/>
      <color rgb="FFFFFF00"/>
      <name val="ＭＳ 明朝"/>
      <family val="1"/>
      <charset val="128"/>
    </font>
    <font>
      <sz val="10"/>
      <color theme="1"/>
      <name val="ＭＳ 明朝"/>
      <family val="1"/>
      <charset val="128"/>
    </font>
    <font>
      <sz val="12"/>
      <color rgb="FFFF0000"/>
      <name val="ＭＳ 明朝"/>
      <family val="1"/>
      <charset val="128"/>
    </font>
    <font>
      <sz val="12"/>
      <name val="ＭＳ 明朝"/>
      <family val="1"/>
      <charset val="128"/>
    </font>
    <font>
      <sz val="11"/>
      <color theme="1"/>
      <name val="ＭＳ 明朝"/>
      <family val="1"/>
      <charset val="128"/>
    </font>
    <font>
      <sz val="9"/>
      <color indexed="81"/>
      <name val="MS P ゴシック"/>
      <family val="3"/>
      <charset val="128"/>
    </font>
    <font>
      <sz val="9"/>
      <color theme="1"/>
      <name val="ＭＳ Ｐゴシック"/>
      <family val="3"/>
      <charset val="128"/>
    </font>
    <font>
      <sz val="7"/>
      <color theme="1"/>
      <name val="ＭＳ 明朝"/>
      <family val="1"/>
      <charset val="128"/>
    </font>
    <font>
      <sz val="9"/>
      <color theme="1"/>
      <name val="ＭＳ 明朝"/>
      <family val="1"/>
      <charset val="128"/>
    </font>
    <font>
      <sz val="22"/>
      <color theme="1"/>
      <name val="ＭＳ ゴシック"/>
      <family val="3"/>
      <charset val="128"/>
    </font>
    <font>
      <sz val="16"/>
      <color theme="1"/>
      <name val="ＭＳ 明朝"/>
      <family val="1"/>
      <charset val="128"/>
    </font>
    <font>
      <sz val="16"/>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1" xfId="0" applyFont="1" applyBorder="1">
      <alignment vertical="center"/>
    </xf>
    <xf numFmtId="0" fontId="4" fillId="0" borderId="0" xfId="0" applyFont="1">
      <alignment vertical="center"/>
    </xf>
    <xf numFmtId="0" fontId="2" fillId="2" borderId="2" xfId="0" applyFont="1" applyFill="1" applyBorder="1" applyAlignment="1">
      <alignment horizontal="center" vertical="center"/>
    </xf>
    <xf numFmtId="0" fontId="2" fillId="0" borderId="2" xfId="0" applyFont="1" applyBorder="1" applyAlignment="1">
      <alignment vertical="center" shrinkToFit="1"/>
    </xf>
    <xf numFmtId="0" fontId="2" fillId="2" borderId="4" xfId="0" applyFont="1" applyFill="1" applyBorder="1" applyAlignment="1">
      <alignment horizontal="center" vertical="center"/>
    </xf>
    <xf numFmtId="0" fontId="2" fillId="0" borderId="4" xfId="0" applyFont="1" applyBorder="1" applyAlignment="1">
      <alignment vertical="center" shrinkToFit="1"/>
    </xf>
    <xf numFmtId="0" fontId="2" fillId="0" borderId="6"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3" xfId="0" applyFont="1" applyBorder="1" applyAlignment="1">
      <alignment vertical="center" shrinkToFit="1"/>
    </xf>
    <xf numFmtId="0" fontId="2" fillId="0" borderId="64" xfId="0" applyFont="1" applyBorder="1">
      <alignment vertical="center"/>
    </xf>
    <xf numFmtId="0" fontId="2" fillId="0" borderId="65"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70" xfId="0" applyFont="1" applyBorder="1">
      <alignment vertical="center"/>
    </xf>
    <xf numFmtId="0" fontId="2" fillId="0" borderId="6" xfId="0" applyFont="1" applyBorder="1" applyAlignment="1">
      <alignment horizontal="center" vertical="center"/>
    </xf>
    <xf numFmtId="0" fontId="2" fillId="2" borderId="1" xfId="0" applyFont="1" applyFill="1" applyBorder="1" applyAlignment="1">
      <alignment horizontal="center" vertical="center" shrinkToFit="1"/>
    </xf>
    <xf numFmtId="0" fontId="2" fillId="3" borderId="10" xfId="0" applyFont="1" applyFill="1" applyBorder="1">
      <alignment vertical="center"/>
    </xf>
    <xf numFmtId="0" fontId="2" fillId="3" borderId="9" xfId="0" applyFont="1" applyFill="1" applyBorder="1" applyAlignment="1">
      <alignment vertical="center" shrinkToFit="1"/>
    </xf>
    <xf numFmtId="38" fontId="2" fillId="3" borderId="6" xfId="1" applyFont="1" applyFill="1" applyBorder="1">
      <alignment vertical="center"/>
    </xf>
    <xf numFmtId="0" fontId="2" fillId="0" borderId="70" xfId="0" applyFont="1" applyBorder="1" applyAlignment="1">
      <alignment horizontal="center" vertical="center"/>
    </xf>
    <xf numFmtId="38" fontId="2" fillId="3" borderId="2" xfId="1" applyFont="1" applyFill="1" applyBorder="1">
      <alignment vertical="center"/>
    </xf>
    <xf numFmtId="38" fontId="2" fillId="3" borderId="3" xfId="1" applyFont="1" applyFill="1" applyBorder="1">
      <alignment vertical="center"/>
    </xf>
    <xf numFmtId="38" fontId="2" fillId="3" borderId="13" xfId="1" applyFont="1" applyFill="1" applyBorder="1">
      <alignment vertical="center"/>
    </xf>
    <xf numFmtId="0" fontId="2" fillId="3" borderId="1" xfId="0" applyFont="1" applyFill="1" applyBorder="1" applyAlignment="1">
      <alignment horizontal="center" vertical="center" shrinkToFit="1"/>
    </xf>
    <xf numFmtId="0" fontId="5" fillId="2" borderId="6" xfId="0" applyFont="1" applyFill="1" applyBorder="1" applyAlignment="1">
      <alignment vertical="top" shrinkToFit="1"/>
    </xf>
    <xf numFmtId="0" fontId="4"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8" fillId="0" borderId="71" xfId="0" applyFont="1" applyBorder="1">
      <alignment vertical="center"/>
    </xf>
    <xf numFmtId="0" fontId="2" fillId="0" borderId="0" xfId="0" applyFont="1" applyAlignment="1">
      <alignment vertical="center" shrinkToFit="1"/>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shrinkToFit="1"/>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2" borderId="1" xfId="0" applyFont="1" applyFill="1" applyBorder="1" applyAlignment="1">
      <alignment vertical="center" shrinkToFi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8" fillId="0" borderId="0" xfId="0" applyFont="1" applyAlignment="1">
      <alignment vertical="center" shrinkToFit="1"/>
    </xf>
    <xf numFmtId="38" fontId="2" fillId="0" borderId="0" xfId="0" applyNumberFormat="1" applyFont="1">
      <alignment vertical="center"/>
    </xf>
    <xf numFmtId="0" fontId="2" fillId="2" borderId="5" xfId="0" applyFont="1" applyFill="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0" xfId="0" applyFont="1">
      <alignment vertical="center"/>
    </xf>
    <xf numFmtId="0" fontId="2" fillId="0" borderId="82" xfId="0" applyFont="1" applyBorder="1" applyAlignment="1">
      <alignment horizontal="center" vertical="center"/>
    </xf>
    <xf numFmtId="0" fontId="2" fillId="0" borderId="82" xfId="0" applyFont="1" applyBorder="1" applyAlignment="1">
      <alignment vertical="center" shrinkToFit="1"/>
    </xf>
    <xf numFmtId="0" fontId="2" fillId="0" borderId="82" xfId="0" applyFont="1" applyBorder="1">
      <alignment vertical="center"/>
    </xf>
    <xf numFmtId="0" fontId="2" fillId="0" borderId="0" xfId="0" applyFont="1" applyAlignment="1">
      <alignment horizontal="distributed" vertical="center"/>
    </xf>
    <xf numFmtId="0" fontId="5" fillId="0" borderId="0" xfId="0" applyFont="1">
      <alignment vertical="center"/>
    </xf>
    <xf numFmtId="0" fontId="2" fillId="0" borderId="90" xfId="0" applyFont="1" applyBorder="1">
      <alignment vertical="center"/>
    </xf>
    <xf numFmtId="0" fontId="2" fillId="0" borderId="41" xfId="0" applyFont="1" applyBorder="1">
      <alignment vertical="center"/>
    </xf>
    <xf numFmtId="0" fontId="2" fillId="0" borderId="15" xfId="0" applyFont="1" applyBorder="1">
      <alignment vertical="center"/>
    </xf>
    <xf numFmtId="0" fontId="2" fillId="0" borderId="10" xfId="0" applyFont="1" applyBorder="1">
      <alignment vertical="center"/>
    </xf>
    <xf numFmtId="180" fontId="2" fillId="0" borderId="9" xfId="0" applyNumberFormat="1" applyFont="1" applyBorder="1">
      <alignment vertical="center"/>
    </xf>
    <xf numFmtId="181" fontId="2" fillId="0" borderId="11" xfId="0" applyNumberFormat="1" applyFont="1" applyBorder="1">
      <alignment vertical="center"/>
    </xf>
    <xf numFmtId="38" fontId="2" fillId="0" borderId="11" xfId="1" applyFont="1" applyBorder="1">
      <alignment vertical="center"/>
    </xf>
    <xf numFmtId="0" fontId="2" fillId="0" borderId="12" xfId="0" applyFont="1" applyBorder="1">
      <alignment vertical="center"/>
    </xf>
    <xf numFmtId="180" fontId="2" fillId="0" borderId="96" xfId="0" applyNumberFormat="1" applyFont="1" applyBorder="1">
      <alignment vertical="center"/>
    </xf>
    <xf numFmtId="181" fontId="2" fillId="0" borderId="97" xfId="0" applyNumberFormat="1" applyFont="1" applyBorder="1">
      <alignment vertical="center"/>
    </xf>
    <xf numFmtId="0" fontId="2" fillId="0" borderId="97" xfId="0" applyFont="1" applyBorder="1">
      <alignment vertical="center"/>
    </xf>
    <xf numFmtId="38" fontId="2" fillId="0" borderId="97" xfId="1" applyFont="1" applyBorder="1">
      <alignment vertical="center"/>
    </xf>
    <xf numFmtId="0" fontId="2" fillId="0" borderId="98"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lignment vertical="center"/>
    </xf>
    <xf numFmtId="0" fontId="2" fillId="0" borderId="7" xfId="0" applyFont="1" applyBorder="1" applyAlignment="1">
      <alignment vertical="center" wrapText="1"/>
    </xf>
    <xf numFmtId="0" fontId="2" fillId="0" borderId="82" xfId="0" applyFont="1" applyBorder="1" applyAlignment="1">
      <alignment vertical="center" wrapText="1"/>
    </xf>
    <xf numFmtId="0" fontId="2" fillId="0" borderId="87" xfId="0" applyFont="1" applyBorder="1" applyAlignment="1">
      <alignment vertical="center" wrapText="1"/>
    </xf>
    <xf numFmtId="0" fontId="2" fillId="0" borderId="0" xfId="0" applyFont="1" applyAlignment="1">
      <alignment vertical="center" wrapText="1"/>
    </xf>
    <xf numFmtId="0" fontId="2" fillId="0" borderId="83" xfId="0" applyFont="1" applyBorder="1">
      <alignment vertical="center"/>
    </xf>
    <xf numFmtId="38" fontId="2" fillId="3" borderId="2" xfId="0" applyNumberFormat="1" applyFont="1" applyFill="1" applyBorder="1">
      <alignment vertical="center"/>
    </xf>
    <xf numFmtId="38" fontId="2" fillId="3" borderId="3" xfId="0" applyNumberFormat="1" applyFont="1" applyFill="1" applyBorder="1">
      <alignment vertical="center"/>
    </xf>
    <xf numFmtId="38" fontId="2" fillId="3" borderId="13" xfId="0" applyNumberFormat="1" applyFont="1" applyFill="1" applyBorder="1">
      <alignment vertical="center"/>
    </xf>
    <xf numFmtId="0" fontId="2" fillId="0" borderId="87"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8" xfId="0" applyFont="1" applyBorder="1" applyAlignment="1">
      <alignment vertical="center" wrapText="1"/>
    </xf>
    <xf numFmtId="0" fontId="2" fillId="0" borderId="83" xfId="0" applyFont="1" applyBorder="1" applyAlignment="1">
      <alignment vertical="center" wrapText="1"/>
    </xf>
    <xf numFmtId="0" fontId="2" fillId="0" borderId="14" xfId="0" applyFont="1" applyBorder="1" applyAlignment="1">
      <alignment vertical="center" wrapText="1"/>
    </xf>
    <xf numFmtId="0" fontId="2" fillId="0" borderId="90"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38" fontId="2" fillId="0" borderId="2" xfId="1" applyFont="1" applyBorder="1" applyProtection="1">
      <alignment vertical="center"/>
      <protection locked="0"/>
    </xf>
    <xf numFmtId="38" fontId="2" fillId="0" borderId="3" xfId="1" applyFont="1" applyBorder="1" applyProtection="1">
      <alignment vertical="center"/>
      <protection locked="0"/>
    </xf>
    <xf numFmtId="38" fontId="2" fillId="0" borderId="13" xfId="1" applyFont="1" applyBorder="1" applyProtection="1">
      <alignment vertical="center"/>
      <protection locked="0"/>
    </xf>
    <xf numFmtId="0" fontId="2" fillId="2" borderId="1" xfId="0" applyFont="1" applyFill="1" applyBorder="1" applyAlignment="1" applyProtection="1">
      <alignment horizontal="center" vertical="center" shrinkToFit="1"/>
      <protection locked="0"/>
    </xf>
    <xf numFmtId="0" fontId="2" fillId="0" borderId="0" xfId="0" applyFont="1" applyProtection="1">
      <alignment vertical="center"/>
      <protection locked="0"/>
    </xf>
    <xf numFmtId="0" fontId="2" fillId="0" borderId="3" xfId="0" applyFont="1" applyBorder="1" applyAlignment="1">
      <alignment horizontal="center" vertical="center" shrinkToFit="1"/>
    </xf>
    <xf numFmtId="38" fontId="2" fillId="3" borderId="99" xfId="1" applyFont="1" applyFill="1" applyBorder="1">
      <alignment vertical="center"/>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38" fontId="2" fillId="3" borderId="2" xfId="1" applyFont="1" applyFill="1" applyBorder="1" applyProtection="1">
      <alignment vertical="center"/>
    </xf>
    <xf numFmtId="38" fontId="2" fillId="3" borderId="3" xfId="1" applyFont="1" applyFill="1" applyBorder="1" applyProtection="1">
      <alignment vertical="center"/>
    </xf>
    <xf numFmtId="38" fontId="2" fillId="3" borderId="13" xfId="1" applyFont="1" applyFill="1" applyBorder="1" applyProtection="1">
      <alignment vertical="center"/>
    </xf>
    <xf numFmtId="38" fontId="2" fillId="0" borderId="3" xfId="1" applyFont="1" applyFill="1" applyBorder="1" applyProtection="1">
      <alignment vertical="center"/>
      <protection locked="0"/>
    </xf>
    <xf numFmtId="0" fontId="2" fillId="0" borderId="1" xfId="0" applyFont="1" applyBorder="1" applyAlignment="1" applyProtection="1">
      <alignment vertical="center" shrinkToFit="1"/>
      <protection locked="0"/>
    </xf>
    <xf numFmtId="49" fontId="2" fillId="0" borderId="9"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2" xfId="0" applyFont="1" applyFill="1" applyBorder="1">
      <alignment vertical="center"/>
    </xf>
    <xf numFmtId="0" fontId="2" fillId="3" borderId="73" xfId="0" applyFont="1" applyFill="1" applyBorder="1">
      <alignment vertical="center"/>
    </xf>
    <xf numFmtId="0" fontId="2" fillId="3" borderId="74" xfId="0" applyFont="1" applyFill="1" applyBorder="1">
      <alignment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2" fillId="3" borderId="78" xfId="0" applyFont="1" applyFill="1" applyBorder="1">
      <alignment vertical="center"/>
    </xf>
    <xf numFmtId="0" fontId="2" fillId="3" borderId="79" xfId="0" applyFont="1" applyFill="1" applyBorder="1">
      <alignment vertical="center"/>
    </xf>
    <xf numFmtId="0" fontId="2" fillId="3" borderId="80" xfId="0" applyFont="1" applyFill="1" applyBorder="1">
      <alignment vertical="center"/>
    </xf>
    <xf numFmtId="0" fontId="7" fillId="0" borderId="82" xfId="0" applyFont="1" applyBorder="1" applyAlignment="1">
      <alignment vertical="center" shrinkToFi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3" borderId="19" xfId="0" applyFont="1" applyFill="1" applyBorder="1">
      <alignment vertical="center"/>
    </xf>
    <xf numFmtId="0" fontId="2" fillId="3" borderId="20" xfId="0" applyFont="1" applyFill="1" applyBorder="1">
      <alignment vertical="center"/>
    </xf>
    <xf numFmtId="0" fontId="2" fillId="3" borderId="23" xfId="0" applyFont="1" applyFill="1" applyBorder="1">
      <alignment vertical="center"/>
    </xf>
    <xf numFmtId="0" fontId="2" fillId="3"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49" fontId="2" fillId="0" borderId="10" xfId="0" applyNumberFormat="1"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vertical="center" shrinkToFit="1"/>
    </xf>
    <xf numFmtId="0" fontId="2" fillId="3" borderId="72" xfId="0" applyFont="1" applyFill="1" applyBorder="1" applyAlignment="1">
      <alignment vertical="center" shrinkToFit="1"/>
    </xf>
    <xf numFmtId="0" fontId="2" fillId="3" borderId="73" xfId="0" applyFont="1" applyFill="1" applyBorder="1" applyAlignment="1">
      <alignment vertical="center" shrinkToFit="1"/>
    </xf>
    <xf numFmtId="0" fontId="2" fillId="3" borderId="78" xfId="0" applyFont="1" applyFill="1" applyBorder="1" applyAlignment="1">
      <alignment vertical="center" shrinkToFit="1"/>
    </xf>
    <xf numFmtId="0" fontId="2" fillId="3" borderId="79" xfId="0" applyFont="1" applyFill="1" applyBorder="1" applyAlignment="1">
      <alignment vertical="center" shrinkToFit="1"/>
    </xf>
    <xf numFmtId="0" fontId="2" fillId="0" borderId="2"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7" xfId="0" applyFont="1" applyBorder="1" applyAlignment="1" applyProtection="1">
      <alignment vertical="top" wrapText="1" shrinkToFit="1"/>
      <protection locked="0"/>
    </xf>
    <xf numFmtId="0" fontId="2" fillId="0" borderId="82" xfId="0" applyFont="1" applyBorder="1" applyAlignment="1" applyProtection="1">
      <alignment vertical="top" wrapText="1" shrinkToFit="1"/>
      <protection locked="0"/>
    </xf>
    <xf numFmtId="0" fontId="2" fillId="0" borderId="8" xfId="0" applyFont="1" applyBorder="1" applyAlignment="1" applyProtection="1">
      <alignment vertical="top" wrapText="1" shrinkToFit="1"/>
      <protection locked="0"/>
    </xf>
    <xf numFmtId="0" fontId="2" fillId="0" borderId="14" xfId="0" applyFont="1" applyBorder="1" applyAlignment="1" applyProtection="1">
      <alignment vertical="top" wrapText="1" shrinkToFit="1"/>
      <protection locked="0"/>
    </xf>
    <xf numFmtId="0" fontId="2" fillId="0" borderId="90" xfId="0" applyFont="1" applyBorder="1" applyAlignment="1" applyProtection="1">
      <alignment vertical="top" wrapText="1" shrinkToFit="1"/>
      <protection locked="0"/>
    </xf>
    <xf numFmtId="0" fontId="2" fillId="0" borderId="15" xfId="0" applyFont="1" applyBorder="1" applyAlignment="1" applyProtection="1">
      <alignment vertical="top" wrapText="1" shrinkToFit="1"/>
      <protection locked="0"/>
    </xf>
    <xf numFmtId="0" fontId="2" fillId="0" borderId="1" xfId="0" applyFont="1" applyBorder="1" applyAlignment="1" applyProtection="1">
      <alignment vertical="top" wrapText="1" shrinkToFit="1"/>
      <protection locked="0"/>
    </xf>
    <xf numFmtId="0" fontId="2" fillId="3" borderId="19" xfId="0" applyFont="1" applyFill="1" applyBorder="1" applyAlignment="1">
      <alignment vertical="center" shrinkToFit="1"/>
    </xf>
    <xf numFmtId="0" fontId="2" fillId="3" borderId="20" xfId="0" applyFont="1" applyFill="1" applyBorder="1" applyAlignment="1">
      <alignment vertical="center" shrinkToFit="1"/>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wrapText="1"/>
    </xf>
    <xf numFmtId="0" fontId="2" fillId="0" borderId="0" xfId="0" applyFont="1" applyAlignment="1">
      <alignment horizontal="center" vertical="center"/>
    </xf>
    <xf numFmtId="0" fontId="14"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lignment vertical="center"/>
    </xf>
    <xf numFmtId="0" fontId="2" fillId="0" borderId="91" xfId="0" applyFont="1" applyBorder="1" applyAlignment="1">
      <alignment horizontal="center" vertical="center"/>
    </xf>
    <xf numFmtId="179" fontId="2" fillId="0" borderId="1" xfId="1" applyNumberFormat="1" applyFont="1" applyBorder="1" applyAlignment="1">
      <alignment horizontal="right" vertical="center"/>
    </xf>
    <xf numFmtId="0" fontId="2" fillId="0" borderId="1" xfId="0" applyFont="1" applyBorder="1" applyAlignment="1">
      <alignment horizontal="distributed" vertical="center" indent="1"/>
    </xf>
    <xf numFmtId="0" fontId="2" fillId="0" borderId="1" xfId="0" applyFont="1" applyBorder="1" applyAlignment="1">
      <alignment horizontal="distributed" vertical="center" wrapText="1" indent="1"/>
    </xf>
    <xf numFmtId="38" fontId="15" fillId="0" borderId="0" xfId="1"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178" fontId="2" fillId="0" borderId="3" xfId="1" applyNumberFormat="1" applyFont="1" applyBorder="1" applyAlignment="1">
      <alignment vertical="center" shrinkToFit="1"/>
    </xf>
    <xf numFmtId="0" fontId="2" fillId="0" borderId="72" xfId="0" applyFont="1" applyBorder="1" applyAlignment="1">
      <alignment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178" fontId="2" fillId="0" borderId="72" xfId="1" applyNumberFormat="1" applyFont="1" applyBorder="1" applyAlignment="1">
      <alignment vertical="center" shrinkToFit="1"/>
    </xf>
    <xf numFmtId="178" fontId="2" fillId="0" borderId="73" xfId="1" applyNumberFormat="1" applyFont="1" applyBorder="1" applyAlignment="1">
      <alignment vertical="center" shrinkToFit="1"/>
    </xf>
    <xf numFmtId="178" fontId="2" fillId="0" borderId="74" xfId="1" applyNumberFormat="1" applyFont="1" applyBorder="1" applyAlignment="1">
      <alignment vertical="center" shrinkToFit="1"/>
    </xf>
    <xf numFmtId="0" fontId="2" fillId="0" borderId="6" xfId="0" applyFont="1" applyBorder="1" applyAlignment="1">
      <alignment horizontal="center" vertical="center" shrinkToFit="1"/>
    </xf>
    <xf numFmtId="178" fontId="2" fillId="0" borderId="6" xfId="1" applyNumberFormat="1"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178" fontId="2" fillId="0" borderId="2" xfId="1" applyNumberFormat="1" applyFont="1" applyBorder="1" applyAlignment="1">
      <alignment vertical="center" shrinkToFit="1"/>
    </xf>
    <xf numFmtId="0" fontId="2" fillId="0" borderId="90" xfId="0" applyFont="1" applyBorder="1">
      <alignment vertical="center"/>
    </xf>
    <xf numFmtId="0" fontId="2" fillId="0" borderId="1" xfId="0" applyFont="1" applyBorder="1" applyAlignment="1">
      <alignment horizontal="center" vertical="center" shrinkToFit="1"/>
    </xf>
    <xf numFmtId="0" fontId="4" fillId="0" borderId="0" xfId="0" applyFont="1">
      <alignment vertical="center"/>
    </xf>
    <xf numFmtId="0" fontId="2" fillId="0" borderId="13" xfId="0" applyFont="1" applyBorder="1" applyAlignment="1">
      <alignment vertical="center" shrinkToFit="1"/>
    </xf>
    <xf numFmtId="0" fontId="2" fillId="0" borderId="13" xfId="0" applyFont="1" applyBorder="1" applyAlignment="1">
      <alignment horizontal="center" vertical="center" shrinkToFit="1"/>
    </xf>
    <xf numFmtId="178" fontId="2" fillId="0" borderId="13" xfId="1" applyNumberFormat="1" applyFont="1" applyBorder="1" applyAlignment="1">
      <alignment vertical="center" shrinkToFit="1"/>
    </xf>
    <xf numFmtId="178" fontId="4" fillId="0" borderId="0" xfId="1" applyNumberFormat="1" applyFont="1" applyAlignment="1">
      <alignment vertical="center" shrinkToFit="1"/>
    </xf>
    <xf numFmtId="0" fontId="4" fillId="0" borderId="0" xfId="0" applyFont="1" applyAlignment="1">
      <alignment horizontal="center" vertical="center"/>
    </xf>
    <xf numFmtId="0" fontId="2" fillId="0" borderId="0" xfId="0" applyFont="1" applyAlignment="1">
      <alignment vertical="top"/>
    </xf>
    <xf numFmtId="178" fontId="2" fillId="0" borderId="78" xfId="1" applyNumberFormat="1" applyFont="1" applyBorder="1" applyAlignment="1">
      <alignment vertical="center" shrinkToFit="1"/>
    </xf>
    <xf numFmtId="178" fontId="2" fillId="0" borderId="79" xfId="1" applyNumberFormat="1" applyFont="1" applyBorder="1" applyAlignment="1">
      <alignment vertical="center" shrinkToFit="1"/>
    </xf>
    <xf numFmtId="178" fontId="2" fillId="0" borderId="80" xfId="1" applyNumberFormat="1" applyFont="1" applyBorder="1" applyAlignment="1">
      <alignment vertical="center" shrinkToFit="1"/>
    </xf>
    <xf numFmtId="178" fontId="2" fillId="0" borderId="75" xfId="1" applyNumberFormat="1" applyFont="1" applyBorder="1" applyAlignment="1">
      <alignment vertical="center" shrinkToFit="1"/>
    </xf>
    <xf numFmtId="178" fontId="2" fillId="0" borderId="76" xfId="1" applyNumberFormat="1" applyFont="1" applyBorder="1" applyAlignment="1">
      <alignment vertical="center" shrinkToFit="1"/>
    </xf>
    <xf numFmtId="178" fontId="2" fillId="0" borderId="77" xfId="1" applyNumberFormat="1" applyFont="1" applyBorder="1" applyAlignment="1">
      <alignment vertical="center" shrinkToFit="1"/>
    </xf>
    <xf numFmtId="0" fontId="2" fillId="0" borderId="10"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3"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0" xfId="0" applyFont="1" applyBorder="1" applyAlignment="1">
      <alignment vertical="center" shrinkToFit="1"/>
    </xf>
    <xf numFmtId="0" fontId="2" fillId="0" borderId="75"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178" fontId="2" fillId="0" borderId="19" xfId="1" applyNumberFormat="1" applyFont="1" applyBorder="1" applyAlignment="1">
      <alignment vertical="center" shrinkToFit="1"/>
    </xf>
    <xf numFmtId="178" fontId="2" fillId="0" borderId="20" xfId="1" applyNumberFormat="1" applyFont="1" applyBorder="1" applyAlignment="1">
      <alignment vertical="center" shrinkToFit="1"/>
    </xf>
    <xf numFmtId="178" fontId="2" fillId="0" borderId="23" xfId="1" applyNumberFormat="1" applyFont="1" applyBorder="1" applyAlignment="1">
      <alignment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2" fillId="0" borderId="0" xfId="0" applyFont="1" applyProtection="1">
      <alignment vertical="center"/>
      <protection locked="0"/>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4" fillId="0" borderId="90" xfId="0" applyFont="1" applyBorder="1">
      <alignment vertical="center"/>
    </xf>
    <xf numFmtId="0" fontId="2" fillId="0" borderId="90" xfId="0" applyFont="1" applyBorder="1" applyAlignment="1">
      <alignment horizontal="right" vertical="center"/>
    </xf>
    <xf numFmtId="0" fontId="8" fillId="0" borderId="0" xfId="0" applyFont="1">
      <alignment vertical="center"/>
    </xf>
    <xf numFmtId="0" fontId="2" fillId="2" borderId="1" xfId="0" applyFont="1" applyFill="1" applyBorder="1" applyAlignment="1">
      <alignment horizontal="center" vertical="center" wrapText="1"/>
    </xf>
    <xf numFmtId="0" fontId="2" fillId="0" borderId="5" xfId="0" applyFont="1" applyBorder="1" applyProtection="1">
      <alignment vertical="center"/>
      <protection locked="0"/>
    </xf>
    <xf numFmtId="0" fontId="2" fillId="0" borderId="41" xfId="0" applyFont="1" applyBorder="1" applyProtection="1">
      <alignment vertical="center"/>
      <protection locked="0"/>
    </xf>
    <xf numFmtId="0" fontId="2" fillId="0" borderId="6" xfId="0" applyFont="1" applyBorder="1" applyProtection="1">
      <alignment vertical="center"/>
      <protection locked="0"/>
    </xf>
    <xf numFmtId="0" fontId="2" fillId="0" borderId="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9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87" xfId="0" applyFont="1" applyBorder="1" applyProtection="1">
      <alignment vertical="center"/>
      <protection locked="0"/>
    </xf>
    <xf numFmtId="0" fontId="2" fillId="0" borderId="83" xfId="0" applyFont="1" applyBorder="1" applyProtection="1">
      <alignment vertical="center"/>
      <protection locked="0"/>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87" xfId="0" applyFont="1" applyBorder="1" applyAlignment="1" applyProtection="1">
      <alignment vertical="center" wrapText="1"/>
      <protection locked="0"/>
    </xf>
    <xf numFmtId="0" fontId="2" fillId="0" borderId="8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2" borderId="7" xfId="0" applyFont="1" applyFill="1" applyBorder="1" applyAlignment="1">
      <alignment horizontal="center" vertical="center"/>
    </xf>
    <xf numFmtId="57" fontId="6" fillId="0" borderId="2"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12" fillId="0" borderId="1" xfId="0" applyFont="1" applyBorder="1" applyAlignment="1">
      <alignment vertical="center" wrapText="1" shrinkToFit="1"/>
    </xf>
    <xf numFmtId="38" fontId="2" fillId="0" borderId="1" xfId="1" applyFont="1" applyBorder="1" applyAlignment="1">
      <alignment vertical="center"/>
    </xf>
    <xf numFmtId="38" fontId="2" fillId="0" borderId="1" xfId="1" applyFont="1" applyBorder="1" applyAlignment="1">
      <alignment vertical="center" shrinkToFit="1"/>
    </xf>
    <xf numFmtId="57" fontId="6" fillId="0" borderId="4"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4" fillId="0" borderId="2" xfId="0" applyFont="1" applyBorder="1" applyAlignment="1">
      <alignment horizontal="distributed" vertical="center" shrinkToFit="1"/>
    </xf>
    <xf numFmtId="38" fontId="2" fillId="0" borderId="2" xfId="1" applyFont="1" applyBorder="1" applyAlignment="1" applyProtection="1">
      <alignment vertical="center" shrinkToFit="1"/>
      <protection locked="0"/>
    </xf>
    <xf numFmtId="38" fontId="2" fillId="0" borderId="29" xfId="1" applyFont="1" applyBorder="1" applyAlignment="1" applyProtection="1">
      <alignment vertical="center" shrinkToFit="1"/>
      <protection locked="0"/>
    </xf>
    <xf numFmtId="38" fontId="2" fillId="0" borderId="30" xfId="1" applyFont="1" applyBorder="1" applyAlignment="1" applyProtection="1">
      <alignment vertical="center" shrinkToFit="1"/>
      <protection locked="0"/>
    </xf>
    <xf numFmtId="38" fontId="2" fillId="0" borderId="30" xfId="1" applyFont="1" applyBorder="1" applyAlignment="1">
      <alignment vertical="center" shrinkToFit="1"/>
    </xf>
    <xf numFmtId="38" fontId="2" fillId="0" borderId="31" xfId="1" applyFont="1" applyBorder="1" applyAlignment="1">
      <alignment vertical="center" shrinkToFit="1"/>
    </xf>
    <xf numFmtId="0" fontId="2" fillId="0" borderId="49" xfId="0" applyFont="1" applyBorder="1" applyAlignment="1" applyProtection="1">
      <alignment vertical="center" shrinkToFit="1"/>
      <protection locked="0"/>
    </xf>
    <xf numFmtId="0" fontId="4" fillId="0" borderId="4" xfId="0" applyFont="1" applyBorder="1" applyAlignment="1">
      <alignment horizontal="distributed" vertical="center" shrinkToFit="1"/>
    </xf>
    <xf numFmtId="38" fontId="2" fillId="0" borderId="4" xfId="1" applyFont="1" applyBorder="1" applyAlignment="1" applyProtection="1">
      <alignment vertical="center" shrinkToFit="1"/>
      <protection locked="0"/>
    </xf>
    <xf numFmtId="38" fontId="2" fillId="0" borderId="35"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38" fontId="2" fillId="0" borderId="36" xfId="1" applyFont="1" applyBorder="1" applyAlignment="1">
      <alignment vertical="center" shrinkToFit="1"/>
    </xf>
    <xf numFmtId="38" fontId="2" fillId="0" borderId="37" xfId="1" applyFont="1" applyBorder="1" applyAlignment="1">
      <alignment vertical="center" shrinkToFit="1"/>
    </xf>
    <xf numFmtId="0" fontId="2" fillId="0" borderId="51" xfId="0" applyFont="1" applyBorder="1" applyAlignment="1" applyProtection="1">
      <alignment vertical="center" shrinkToFit="1"/>
      <protection locked="0"/>
    </xf>
    <xf numFmtId="0" fontId="4" fillId="2" borderId="42" xfId="0" applyFont="1" applyFill="1" applyBorder="1" applyAlignment="1">
      <alignment horizontal="center" vertical="center" textRotation="255"/>
    </xf>
    <xf numFmtId="0" fontId="4" fillId="2" borderId="47" xfId="0" applyFont="1" applyFill="1" applyBorder="1" applyAlignment="1">
      <alignment horizontal="center" vertical="center" textRotation="255"/>
    </xf>
    <xf numFmtId="0" fontId="4" fillId="2" borderId="53" xfId="0" applyFont="1" applyFill="1" applyBorder="1" applyAlignment="1">
      <alignment horizontal="center" vertical="center" textRotation="255"/>
    </xf>
    <xf numFmtId="0" fontId="2" fillId="0" borderId="90" xfId="0" applyFont="1" applyBorder="1" applyAlignment="1">
      <alignment horizontal="center" vertical="center"/>
    </xf>
    <xf numFmtId="0" fontId="2" fillId="0" borderId="90" xfId="0" applyFont="1" applyBorder="1" applyAlignment="1">
      <alignment horizontal="left" vertical="center" shrinkToFit="1"/>
    </xf>
    <xf numFmtId="0" fontId="2" fillId="0" borderId="0" xfId="0" applyFont="1" applyAlignment="1">
      <alignment horizontal="right" vertical="center"/>
    </xf>
    <xf numFmtId="38" fontId="2" fillId="0" borderId="94" xfId="1" applyFont="1" applyBorder="1" applyAlignment="1">
      <alignment vertical="center"/>
    </xf>
    <xf numFmtId="38" fontId="2" fillId="0" borderId="95" xfId="1" applyFont="1" applyBorder="1" applyAlignment="1">
      <alignment vertical="center"/>
    </xf>
    <xf numFmtId="0" fontId="2" fillId="0" borderId="0" xfId="0" applyFont="1" applyAlignment="1">
      <alignment horizontal="left" vertical="center"/>
    </xf>
    <xf numFmtId="0" fontId="4" fillId="0" borderId="1" xfId="0" applyFont="1" applyBorder="1" applyAlignment="1">
      <alignment horizontal="distributed" vertical="center" wrapText="1" shrinkToFit="1"/>
    </xf>
    <xf numFmtId="0" fontId="4" fillId="0" borderId="1" xfId="0" applyFont="1" applyBorder="1" applyAlignment="1">
      <alignment horizontal="distributed" vertical="center" shrinkToFit="1"/>
    </xf>
    <xf numFmtId="0" fontId="4" fillId="0" borderId="12" xfId="0" applyFont="1" applyBorder="1" applyAlignment="1">
      <alignment horizontal="distributed" vertical="center" shrinkToFit="1"/>
    </xf>
    <xf numFmtId="38" fontId="2" fillId="0" borderId="12" xfId="1" applyFont="1" applyBorder="1" applyAlignment="1" applyProtection="1">
      <alignment vertical="center" shrinkToFit="1"/>
      <protection locked="0"/>
    </xf>
    <xf numFmtId="38" fontId="2" fillId="0" borderId="38" xfId="1" applyFont="1" applyBorder="1" applyAlignment="1" applyProtection="1">
      <alignment vertical="center" shrinkToFit="1"/>
      <protection locked="0"/>
    </xf>
    <xf numFmtId="38" fontId="2" fillId="0" borderId="39" xfId="1" applyFont="1" applyBorder="1" applyAlignment="1" applyProtection="1">
      <alignment vertical="center" shrinkToFit="1"/>
      <protection locked="0"/>
    </xf>
    <xf numFmtId="38" fontId="2" fillId="0" borderId="39" xfId="1" applyFont="1" applyBorder="1" applyAlignment="1">
      <alignment vertical="center" shrinkToFit="1"/>
    </xf>
    <xf numFmtId="38" fontId="2" fillId="0" borderId="40" xfId="1" applyFont="1" applyBorder="1" applyAlignment="1">
      <alignment vertical="center" shrinkToFit="1"/>
    </xf>
    <xf numFmtId="0" fontId="2" fillId="0" borderId="12"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38" fontId="2" fillId="0" borderId="57" xfId="1" applyFont="1" applyBorder="1" applyAlignment="1">
      <alignment vertical="center" shrinkToFit="1"/>
    </xf>
    <xf numFmtId="38" fontId="2" fillId="0" borderId="58" xfId="1" applyFont="1" applyBorder="1" applyAlignment="1">
      <alignment vertical="center" shrinkToFit="1"/>
    </xf>
    <xf numFmtId="38" fontId="2" fillId="0" borderId="59" xfId="1" applyFont="1" applyBorder="1" applyAlignment="1">
      <alignment vertical="center" shrinkToFit="1"/>
    </xf>
    <xf numFmtId="38" fontId="2" fillId="0" borderId="60" xfId="1" applyFont="1" applyBorder="1" applyAlignment="1">
      <alignment vertical="center" shrinkToFit="1"/>
    </xf>
    <xf numFmtId="0" fontId="2" fillId="0" borderId="57" xfId="0" applyFont="1" applyBorder="1" applyAlignment="1" applyProtection="1">
      <alignment vertical="center" shrinkToFit="1"/>
      <protection locked="0"/>
    </xf>
    <xf numFmtId="0" fontId="2" fillId="0" borderId="61" xfId="0" applyFont="1" applyBorder="1" applyAlignment="1" applyProtection="1">
      <alignment vertical="center" shrinkToFit="1"/>
      <protection locked="0"/>
    </xf>
    <xf numFmtId="0" fontId="4" fillId="0" borderId="1" xfId="0" applyFont="1" applyBorder="1" applyAlignment="1">
      <alignment horizontal="center" vertical="center" shrinkToFit="1"/>
    </xf>
    <xf numFmtId="38" fontId="2" fillId="0" borderId="1" xfId="1" applyFont="1" applyBorder="1" applyAlignment="1" applyProtection="1">
      <alignment vertical="center" shrinkToFit="1"/>
      <protection locked="0"/>
    </xf>
    <xf numFmtId="38" fontId="2" fillId="0" borderId="18"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6" xfId="1" applyFont="1" applyBorder="1" applyAlignment="1">
      <alignment vertical="center" shrinkToFit="1"/>
    </xf>
    <xf numFmtId="38" fontId="2" fillId="0" borderId="17" xfId="1" applyFont="1" applyBorder="1" applyAlignment="1">
      <alignment vertical="center" shrinkToFit="1"/>
    </xf>
    <xf numFmtId="0" fontId="2" fillId="0" borderId="48" xfId="0" applyFont="1" applyBorder="1" applyAlignment="1" applyProtection="1">
      <alignment vertical="center" shrinkToFit="1"/>
      <protection locked="0"/>
    </xf>
    <xf numFmtId="0" fontId="4" fillId="0" borderId="3" xfId="0" applyFont="1" applyBorder="1" applyAlignment="1">
      <alignment horizontal="distributed" vertical="center" shrinkToFit="1"/>
    </xf>
    <xf numFmtId="38" fontId="2" fillId="0" borderId="3"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33" xfId="1" applyFont="1" applyBorder="1" applyAlignment="1" applyProtection="1">
      <alignment vertical="center" shrinkToFit="1"/>
      <protection locked="0"/>
    </xf>
    <xf numFmtId="38" fontId="2" fillId="0" borderId="33" xfId="1" applyFont="1" applyBorder="1" applyAlignment="1">
      <alignment vertical="center" shrinkToFit="1"/>
    </xf>
    <xf numFmtId="38" fontId="2" fillId="0" borderId="34" xfId="1" applyFont="1" applyBorder="1" applyAlignment="1">
      <alignment vertical="center" shrinkToFit="1"/>
    </xf>
    <xf numFmtId="0" fontId="2" fillId="0" borderId="3"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4" fillId="2" borderId="4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0" xfId="0" applyFont="1" applyFill="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2" fillId="0" borderId="82" xfId="0" applyFont="1" applyBorder="1" applyAlignment="1" applyProtection="1">
      <alignment vertical="center" wrapText="1"/>
      <protection locked="0"/>
    </xf>
    <xf numFmtId="0" fontId="2" fillId="0" borderId="86"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8" xfId="0" applyFont="1" applyBorder="1" applyAlignment="1" applyProtection="1">
      <alignment vertical="center" wrapText="1"/>
      <protection locked="0"/>
    </xf>
    <xf numFmtId="0" fontId="2" fillId="0" borderId="54" xfId="0" applyFont="1" applyBorder="1" applyAlignment="1" applyProtection="1">
      <alignment vertical="center" wrapText="1"/>
      <protection locked="0"/>
    </xf>
    <xf numFmtId="0" fontId="2" fillId="0" borderId="55" xfId="0" applyFont="1" applyBorder="1" applyAlignment="1" applyProtection="1">
      <alignment vertical="center" wrapText="1"/>
      <protection locked="0"/>
    </xf>
    <xf numFmtId="0" fontId="2" fillId="0" borderId="89" xfId="0" applyFont="1" applyBorder="1" applyAlignment="1" applyProtection="1">
      <alignment vertical="center" wrapText="1"/>
      <protection locked="0"/>
    </xf>
    <xf numFmtId="0" fontId="4" fillId="0" borderId="55" xfId="0" applyFont="1" applyBorder="1">
      <alignment vertical="center"/>
    </xf>
    <xf numFmtId="0" fontId="4" fillId="0" borderId="2" xfId="0" applyFont="1" applyBorder="1" applyAlignment="1">
      <alignment horizontal="center" vertical="center"/>
    </xf>
    <xf numFmtId="38" fontId="2" fillId="0" borderId="2" xfId="1" applyFont="1" applyBorder="1" applyAlignment="1">
      <alignment vertical="center" shrinkToFit="1"/>
    </xf>
    <xf numFmtId="0" fontId="4" fillId="0" borderId="3" xfId="0" applyFont="1" applyBorder="1" applyAlignment="1">
      <alignment horizontal="center" vertical="center"/>
    </xf>
    <xf numFmtId="0" fontId="4" fillId="0" borderId="13" xfId="0" applyFont="1" applyBorder="1" applyAlignment="1">
      <alignment horizontal="center" vertical="center"/>
    </xf>
    <xf numFmtId="38" fontId="2" fillId="0" borderId="13" xfId="1" applyFont="1" applyBorder="1" applyAlignment="1">
      <alignment vertical="center" shrinkToFit="1"/>
    </xf>
    <xf numFmtId="0" fontId="2" fillId="0" borderId="13" xfId="0" applyFont="1" applyBorder="1" applyAlignment="1" applyProtection="1">
      <alignment vertical="center" shrinkToFit="1"/>
      <protection locked="0"/>
    </xf>
    <xf numFmtId="0" fontId="2" fillId="0" borderId="62" xfId="0" applyFont="1" applyBorder="1" applyAlignment="1" applyProtection="1">
      <alignment vertical="center" shrinkToFit="1"/>
      <protection locked="0"/>
    </xf>
    <xf numFmtId="0" fontId="4" fillId="0" borderId="57"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Protection="1">
      <alignment vertical="center"/>
      <protection locked="0"/>
    </xf>
    <xf numFmtId="0" fontId="2" fillId="0" borderId="51" xfId="0" applyFont="1" applyBorder="1" applyProtection="1">
      <alignment vertical="center"/>
      <protection locked="0"/>
    </xf>
    <xf numFmtId="0" fontId="4" fillId="2" borderId="47" xfId="0" applyFont="1" applyFill="1" applyBorder="1" applyAlignment="1">
      <alignment horizontal="center" vertical="center"/>
    </xf>
    <xf numFmtId="0" fontId="2" fillId="0" borderId="2" xfId="0" applyFont="1" applyBorder="1" applyProtection="1">
      <alignment vertical="center"/>
      <protection locked="0"/>
    </xf>
    <xf numFmtId="0" fontId="2" fillId="0" borderId="49" xfId="0" applyFont="1" applyBorder="1" applyProtection="1">
      <alignment vertical="center"/>
      <protection locked="0"/>
    </xf>
    <xf numFmtId="0" fontId="4" fillId="2" borderId="4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63" xfId="0" applyFont="1" applyBorder="1" applyAlignment="1" applyProtection="1">
      <alignment vertical="center" wrapText="1"/>
      <protection locked="0"/>
    </xf>
    <xf numFmtId="176" fontId="2" fillId="0" borderId="9"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63" xfId="0" applyFont="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4" fillId="2" borderId="42" xfId="0" applyFont="1" applyFill="1" applyBorder="1" applyAlignment="1">
      <alignment horizontal="center" vertical="center"/>
    </xf>
    <xf numFmtId="0" fontId="2" fillId="0" borderId="43"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38" fontId="2" fillId="0" borderId="12" xfId="1" applyFont="1" applyBorder="1" applyAlignment="1">
      <alignment vertical="center" shrinkToFit="1"/>
    </xf>
    <xf numFmtId="38" fontId="2" fillId="0" borderId="38" xfId="1" applyFont="1" applyBorder="1" applyAlignment="1">
      <alignment vertical="center" shrinkToFit="1"/>
    </xf>
    <xf numFmtId="38" fontId="2" fillId="0" borderId="18" xfId="1" applyFont="1" applyBorder="1" applyAlignment="1">
      <alignment vertical="center" shrinkToFit="1"/>
    </xf>
    <xf numFmtId="38" fontId="2" fillId="0" borderId="29" xfId="1" applyFont="1" applyBorder="1" applyAlignment="1">
      <alignment vertical="center" shrinkToFit="1"/>
    </xf>
    <xf numFmtId="38" fontId="2" fillId="0" borderId="4" xfId="1" applyFont="1" applyBorder="1" applyAlignment="1">
      <alignment vertical="center" shrinkToFit="1"/>
    </xf>
    <xf numFmtId="38" fontId="2" fillId="0" borderId="35" xfId="1" applyFont="1" applyBorder="1" applyAlignment="1">
      <alignment vertical="center" shrinkToFit="1"/>
    </xf>
    <xf numFmtId="38" fontId="2" fillId="0" borderId="3" xfId="1" applyFont="1" applyBorder="1" applyAlignment="1">
      <alignment vertical="center" shrinkToFit="1"/>
    </xf>
    <xf numFmtId="38" fontId="2" fillId="0" borderId="32" xfId="1" applyFont="1" applyBorder="1" applyAlignment="1">
      <alignment vertical="center" shrinkToFit="1"/>
    </xf>
    <xf numFmtId="0" fontId="2" fillId="0" borderId="69" xfId="0" applyFont="1" applyBorder="1">
      <alignment vertical="center"/>
    </xf>
    <xf numFmtId="0" fontId="2" fillId="0" borderId="1" xfId="0" applyFont="1" applyBorder="1" applyAlignment="1">
      <alignment vertical="top" wrapText="1"/>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center" vertical="center"/>
    </xf>
    <xf numFmtId="0" fontId="2" fillId="0" borderId="2" xfId="0" applyFont="1" applyBorder="1">
      <alignment vertical="center"/>
    </xf>
    <xf numFmtId="0" fontId="2" fillId="2" borderId="3" xfId="0" applyFont="1" applyFill="1" applyBorder="1" applyAlignment="1">
      <alignment horizontal="center" vertical="center"/>
    </xf>
    <xf numFmtId="0" fontId="2" fillId="0" borderId="3" xfId="0" applyFont="1" applyBorder="1">
      <alignment vertical="center"/>
    </xf>
    <xf numFmtId="0" fontId="2" fillId="2" borderId="4" xfId="0" applyFont="1" applyFill="1" applyBorder="1" applyAlignment="1">
      <alignment horizontal="center" vertical="center"/>
    </xf>
    <xf numFmtId="0" fontId="2" fillId="0" borderId="4" xfId="0" applyFont="1" applyBorder="1">
      <alignment vertical="center"/>
    </xf>
    <xf numFmtId="57" fontId="2" fillId="0" borderId="1" xfId="0" applyNumberFormat="1" applyFont="1" applyBorder="1" applyAlignment="1">
      <alignment horizontal="center" vertical="center"/>
    </xf>
    <xf numFmtId="0" fontId="16" fillId="0" borderId="0" xfId="0" applyFont="1" applyAlignment="1">
      <alignment horizontal="center" vertical="center"/>
    </xf>
    <xf numFmtId="0" fontId="16" fillId="0" borderId="90" xfId="0" applyFont="1" applyBorder="1" applyAlignment="1">
      <alignment horizontal="center" vertical="center"/>
    </xf>
    <xf numFmtId="0" fontId="16" fillId="0" borderId="0" xfId="0" applyFont="1" applyAlignment="1">
      <alignment horizontal="right" vertical="center" shrinkToFit="1"/>
    </xf>
    <xf numFmtId="0" fontId="16" fillId="0" borderId="90" xfId="0" applyFont="1" applyBorder="1" applyAlignment="1">
      <alignment horizontal="right" vertical="center" shrinkToFit="1"/>
    </xf>
    <xf numFmtId="0" fontId="7" fillId="0" borderId="1" xfId="0" applyFont="1" applyBorder="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 fillId="0" borderId="90" xfId="1" applyFont="1" applyBorder="1" applyAlignment="1">
      <alignment vertical="center"/>
    </xf>
    <xf numFmtId="180" fontId="2" fillId="0" borderId="14" xfId="0" applyNumberFormat="1" applyFont="1" applyBorder="1" applyAlignment="1">
      <alignment horizontal="center" vertical="center"/>
    </xf>
    <xf numFmtId="180" fontId="2" fillId="0" borderId="90" xfId="0" applyNumberFormat="1" applyFont="1" applyBorder="1" applyAlignment="1">
      <alignment horizontal="center" vertical="center"/>
    </xf>
    <xf numFmtId="180" fontId="13" fillId="0" borderId="9" xfId="0" applyNumberFormat="1" applyFont="1" applyBorder="1" applyAlignment="1">
      <alignment horizontal="left" vertical="center" wrapText="1"/>
    </xf>
    <xf numFmtId="180" fontId="13" fillId="0" borderId="11" xfId="0" applyNumberFormat="1" applyFont="1" applyBorder="1" applyAlignment="1">
      <alignment horizontal="left" vertical="center"/>
    </xf>
    <xf numFmtId="180" fontId="13" fillId="0" borderId="96" xfId="0" applyNumberFormat="1" applyFont="1" applyBorder="1" applyAlignment="1">
      <alignment horizontal="left" vertical="center" wrapText="1"/>
    </xf>
    <xf numFmtId="180" fontId="13" fillId="0" borderId="97" xfId="0" applyNumberFormat="1" applyFont="1" applyBorder="1" applyAlignment="1">
      <alignment horizontal="left" vertical="center"/>
    </xf>
    <xf numFmtId="0" fontId="2" fillId="2" borderId="41" xfId="0" applyFont="1" applyFill="1" applyBorder="1" applyAlignment="1">
      <alignment horizontal="center" vertical="center"/>
    </xf>
    <xf numFmtId="0" fontId="2" fillId="2" borderId="5" xfId="0" applyFont="1" applyFill="1" applyBorder="1" applyAlignment="1">
      <alignment vertical="top" wrapText="1"/>
    </xf>
    <xf numFmtId="0" fontId="2" fillId="2" borderId="41"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vertical="center" wrapText="1"/>
    </xf>
  </cellXfs>
  <cellStyles count="2">
    <cellStyle name="桁区切り" xfId="1" builtinId="6"/>
    <cellStyle name="標準" xfId="0" builtinId="0"/>
  </cellStyles>
  <dxfs count="215">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4E40-1414-48EA-B06D-B6D682A42B2C}">
  <sheetPr>
    <tabColor rgb="FF7030A0"/>
    <pageSetUpPr fitToPage="1"/>
  </sheetPr>
  <dimension ref="A1:L56"/>
  <sheetViews>
    <sheetView tabSelected="1" view="pageBreakPreview" zoomScale="70" zoomScaleNormal="100" zoomScaleSheetLayoutView="70" workbookViewId="0">
      <selection activeCell="B6" sqref="B6:G6"/>
    </sheetView>
  </sheetViews>
  <sheetFormatPr defaultColWidth="12" defaultRowHeight="14.4"/>
  <cols>
    <col min="1" max="7" width="12" style="1"/>
    <col min="8" max="8" width="27.19921875" style="1" bestFit="1" customWidth="1"/>
    <col min="9" max="9" width="5.5" style="1" bestFit="1" customWidth="1"/>
    <col min="10" max="12" width="3.5" style="1" bestFit="1" customWidth="1"/>
    <col min="13" max="16384" width="12" style="1"/>
  </cols>
  <sheetData>
    <row r="1" spans="1:7">
      <c r="A1" s="14" t="s">
        <v>21</v>
      </c>
    </row>
    <row r="2" spans="1:7">
      <c r="A2" s="160" t="s">
        <v>5</v>
      </c>
      <c r="B2" s="11" t="s">
        <v>3</v>
      </c>
      <c r="C2" s="11" t="s">
        <v>6</v>
      </c>
      <c r="D2" s="11" t="s">
        <v>2</v>
      </c>
      <c r="E2" s="11" t="s">
        <v>1</v>
      </c>
      <c r="F2" s="11" t="s">
        <v>131</v>
      </c>
    </row>
    <row r="3" spans="1:7">
      <c r="A3" s="161"/>
      <c r="B3" s="108" t="s">
        <v>0</v>
      </c>
      <c r="C3" s="108">
        <v>7</v>
      </c>
      <c r="D3" s="12" t="str">
        <f>B3&amp;IF(C3=1,"元",IF(C3&lt;10,DBCS(C3),C3))</f>
        <v>令和７</v>
      </c>
      <c r="E3" s="12">
        <f>VLOOKUP(D3,リスト!$E$3:$F$45,2,)</f>
        <v>2025</v>
      </c>
      <c r="F3" s="12" t="str">
        <f>LEFT(B3,1)&amp;IF(C3=1,"元",IF(C3&lt;10,DBCS(C3),C3))</f>
        <v>令７</v>
      </c>
    </row>
    <row r="5" spans="1:7">
      <c r="A5" s="14" t="s">
        <v>326</v>
      </c>
    </row>
    <row r="6" spans="1:7">
      <c r="A6" s="11" t="s">
        <v>8</v>
      </c>
      <c r="B6" s="128"/>
      <c r="C6" s="128"/>
      <c r="D6" s="128"/>
      <c r="E6" s="128"/>
      <c r="F6" s="128"/>
      <c r="G6" s="128"/>
    </row>
    <row r="7" spans="1:7">
      <c r="A7" s="11" t="s">
        <v>325</v>
      </c>
      <c r="B7" s="156"/>
      <c r="C7" s="155"/>
      <c r="D7" s="159"/>
      <c r="E7" s="11" t="s">
        <v>327</v>
      </c>
      <c r="F7" s="156"/>
      <c r="G7" s="159"/>
    </row>
    <row r="8" spans="1:7">
      <c r="A8" s="11" t="s">
        <v>323</v>
      </c>
      <c r="B8" s="128"/>
      <c r="C8" s="128"/>
      <c r="D8" s="128"/>
      <c r="E8" s="11" t="s">
        <v>324</v>
      </c>
      <c r="F8" s="156"/>
      <c r="G8" s="159"/>
    </row>
    <row r="10" spans="1:7">
      <c r="A10" s="14" t="s">
        <v>22</v>
      </c>
    </row>
    <row r="11" spans="1:7">
      <c r="A11" s="11" t="s">
        <v>13</v>
      </c>
      <c r="B11" s="128"/>
      <c r="C11" s="128"/>
      <c r="D11" s="128"/>
      <c r="E11" s="11" t="s">
        <v>12</v>
      </c>
      <c r="F11" s="157"/>
      <c r="G11" s="158"/>
    </row>
    <row r="12" spans="1:7">
      <c r="A12" s="11" t="s">
        <v>9</v>
      </c>
      <c r="B12" s="128"/>
      <c r="C12" s="128"/>
      <c r="D12" s="128"/>
      <c r="E12" s="128"/>
      <c r="F12" s="128"/>
      <c r="G12" s="128"/>
    </row>
    <row r="13" spans="1:7">
      <c r="A13" s="11" t="s">
        <v>10</v>
      </c>
      <c r="B13" s="128"/>
      <c r="C13" s="128"/>
      <c r="D13" s="128"/>
      <c r="E13" s="128"/>
      <c r="F13" s="128"/>
      <c r="G13" s="128"/>
    </row>
    <row r="14" spans="1:7">
      <c r="A14" s="11" t="s">
        <v>11</v>
      </c>
      <c r="B14" s="128"/>
      <c r="C14" s="128"/>
      <c r="D14" s="128"/>
      <c r="E14" s="128"/>
      <c r="F14" s="128"/>
      <c r="G14" s="128"/>
    </row>
    <row r="16" spans="1:7">
      <c r="A16" s="14" t="s">
        <v>23</v>
      </c>
      <c r="D16" s="46" t="str">
        <f>IF(D17="銀行","↓銀行以外の場合はリストから選択","")</f>
        <v>↓銀行以外の場合はリストから選択</v>
      </c>
    </row>
    <row r="17" spans="1:12">
      <c r="A17" s="11" t="s">
        <v>14</v>
      </c>
      <c r="B17" s="156"/>
      <c r="C17" s="155"/>
      <c r="D17" s="109" t="s">
        <v>15</v>
      </c>
      <c r="E17" s="155"/>
      <c r="F17" s="155"/>
      <c r="G17" s="36" t="s">
        <v>16</v>
      </c>
    </row>
    <row r="18" spans="1:12">
      <c r="A18" s="11" t="s">
        <v>17</v>
      </c>
      <c r="B18" s="128"/>
      <c r="C18" s="128"/>
      <c r="D18" s="11" t="s">
        <v>18</v>
      </c>
      <c r="E18" s="129"/>
      <c r="F18" s="130"/>
      <c r="G18" s="131"/>
    </row>
    <row r="19" spans="1:12">
      <c r="A19" s="15" t="s">
        <v>20</v>
      </c>
      <c r="B19" s="167"/>
      <c r="C19" s="167"/>
      <c r="D19" s="167"/>
      <c r="E19" s="167"/>
      <c r="F19" s="167"/>
      <c r="G19" s="167"/>
    </row>
    <row r="20" spans="1:12">
      <c r="A20" s="17" t="s">
        <v>19</v>
      </c>
      <c r="B20" s="168"/>
      <c r="C20" s="168"/>
      <c r="D20" s="168"/>
      <c r="E20" s="168"/>
      <c r="F20" s="168"/>
      <c r="G20" s="168"/>
    </row>
    <row r="21" spans="1:12">
      <c r="A21" s="11" t="s">
        <v>213</v>
      </c>
      <c r="B21" s="110"/>
      <c r="C21" s="144" t="str">
        <f>IF(B21="","←代表者と口座名義人が異なる場合は○を選択","")</f>
        <v>←代表者と口座名義人が異なる場合は○を選択</v>
      </c>
      <c r="D21" s="144"/>
      <c r="E21" s="144"/>
      <c r="F21" s="144"/>
      <c r="G21" s="144"/>
    </row>
    <row r="23" spans="1:12">
      <c r="A23" s="14" t="s">
        <v>121</v>
      </c>
    </row>
    <row r="24" spans="1:12">
      <c r="A24" s="11" t="s">
        <v>122</v>
      </c>
      <c r="B24" s="145" t="s">
        <v>123</v>
      </c>
      <c r="C24" s="146"/>
      <c r="D24" s="11" t="s">
        <v>35</v>
      </c>
      <c r="E24" s="111">
        <v>45748</v>
      </c>
      <c r="F24" s="154" t="s">
        <v>130</v>
      </c>
      <c r="G24" s="62" t="str">
        <f>IF(B24="実績報告","実績報告書","事業計画書")</f>
        <v>事業計画書</v>
      </c>
      <c r="H24" s="1" t="str">
        <f>CONCATENATE(B3,L24,"年(",I24,"年)",J24,"月",K24,"日")</f>
        <v>令和７年(2025年)４月１日</v>
      </c>
      <c r="I24" s="1">
        <f>YEAR(E24)</f>
        <v>2025</v>
      </c>
      <c r="J24" s="1" t="str">
        <f>IF(MONTH(E24)&lt;10,DBCS(MONTH(E24)),MONTH(E24))</f>
        <v>４</v>
      </c>
      <c r="K24" s="1" t="str">
        <f>IF(DAY(E24)&lt;10,DBCS(DAY(E24)),DAY(E24))</f>
        <v>１</v>
      </c>
      <c r="L24" s="1" t="str">
        <f>IF(I24=E3,IF(C3&lt;10,DBCS(C3),C3),IF(C3+1&lt;10,DBCS(C3+1),C3+1))</f>
        <v>７</v>
      </c>
    </row>
    <row r="25" spans="1:12">
      <c r="A25" s="11" t="s">
        <v>34</v>
      </c>
      <c r="B25" s="145"/>
      <c r="C25" s="146"/>
      <c r="D25" s="11" t="s">
        <v>33</v>
      </c>
      <c r="E25" s="112"/>
      <c r="F25" s="154"/>
      <c r="G25" s="63" t="str">
        <f>IF(B24="実績報告","収支決算書","収支予算書")</f>
        <v>収支予算書</v>
      </c>
      <c r="H25" s="1" t="str">
        <f>IF(E25="","",CONCATENATE(B25,"第",E25,"号"))</f>
        <v/>
      </c>
    </row>
    <row r="26" spans="1:12">
      <c r="A26" s="160" t="s">
        <v>186</v>
      </c>
      <c r="B26" s="169"/>
      <c r="C26" s="170"/>
      <c r="D26" s="170"/>
      <c r="E26" s="170"/>
      <c r="F26" s="170"/>
      <c r="G26" s="171"/>
      <c r="H26" s="1" t="s">
        <v>312</v>
      </c>
    </row>
    <row r="27" spans="1:12">
      <c r="A27" s="161"/>
      <c r="B27" s="172"/>
      <c r="C27" s="173"/>
      <c r="D27" s="173"/>
      <c r="E27" s="173"/>
      <c r="F27" s="173"/>
      <c r="G27" s="174"/>
      <c r="H27" s="1" t="s">
        <v>313</v>
      </c>
    </row>
    <row r="28" spans="1:12">
      <c r="A28" s="154" t="s">
        <v>187</v>
      </c>
      <c r="B28" s="175"/>
      <c r="C28" s="175"/>
      <c r="D28" s="175"/>
      <c r="E28" s="175"/>
      <c r="F28" s="175"/>
      <c r="G28" s="175"/>
      <c r="H28" s="1" t="s">
        <v>328</v>
      </c>
    </row>
    <row r="29" spans="1:12">
      <c r="A29" s="154"/>
      <c r="B29" s="175"/>
      <c r="C29" s="175"/>
      <c r="D29" s="175"/>
      <c r="E29" s="175"/>
      <c r="F29" s="175"/>
      <c r="G29" s="175"/>
      <c r="H29" s="1" t="s">
        <v>188</v>
      </c>
    </row>
    <row r="31" spans="1:12">
      <c r="A31" s="14" t="str">
        <f>IF(B24="交付申請","【内示状況】","【既交付決定状況】")</f>
        <v>【内示状況】</v>
      </c>
    </row>
    <row r="32" spans="1:12">
      <c r="A32" s="11" t="s">
        <v>33</v>
      </c>
      <c r="B32" s="37" t="str">
        <f>F3&amp;"山スポ協"</f>
        <v>令７山スポ協</v>
      </c>
      <c r="C32" s="113"/>
      <c r="D32" s="11" t="str">
        <f>IF(B24="交付申請","内示年月日","決定年月日")</f>
        <v>内示年月日</v>
      </c>
      <c r="E32" s="111">
        <v>45748</v>
      </c>
      <c r="F32" s="150" t="s">
        <v>126</v>
      </c>
      <c r="G32" s="150"/>
      <c r="H32" s="1" t="str">
        <f>CONCATENATE(B3,L32,"年(",I32,"年)",J32,"月",K32,"日")</f>
        <v>令和７年(2025年)４月１日</v>
      </c>
      <c r="I32" s="1">
        <f>YEAR(E32)</f>
        <v>2025</v>
      </c>
      <c r="J32" s="1" t="str">
        <f>IF(MONTH(E32)&lt;10,DBCS(MONTH(E32)),MONTH(E32))</f>
        <v>４</v>
      </c>
      <c r="K32" s="1" t="str">
        <f>IF(DAY(E32)&lt;10,DBCS(DAY(E32)),DAY(E32))</f>
        <v>１</v>
      </c>
      <c r="L32" s="1" t="str">
        <f>IF(I32=E3,IF(C3&lt;10,DBCS(C3),C3),IF(C3+1&lt;10,DBCS(C3+1),C3+1))</f>
        <v>７</v>
      </c>
    </row>
    <row r="33" spans="1:9">
      <c r="A33" s="151" t="s">
        <v>31</v>
      </c>
      <c r="B33" s="152"/>
      <c r="C33" s="152"/>
      <c r="D33" s="153"/>
      <c r="E33" s="35" t="str">
        <f>IF(B24="交付申請","内示額","既交付決定額")</f>
        <v>内示額</v>
      </c>
      <c r="F33" s="43" t="str">
        <f>B24&amp;"額"</f>
        <v>交付申請額</v>
      </c>
      <c r="G33" s="43" t="str">
        <f>IF(B24="交付申請","内示差額",IF(B24="変更交付申請","変更申請額","交付決定差額"))</f>
        <v>内示差額</v>
      </c>
      <c r="H33" s="1" t="str">
        <f>IF(C32="",CONCATENATE(B32,"第　　　号"),CONCATENATE(B32,"第",I33,"号"))</f>
        <v>令７山スポ協第　　　号</v>
      </c>
      <c r="I33" s="1" t="str">
        <f>IF(C32&lt;10,DBCS(C32),C32)</f>
        <v/>
      </c>
    </row>
    <row r="34" spans="1:9" hidden="1">
      <c r="A34" s="147" t="s">
        <v>24</v>
      </c>
      <c r="B34" s="148"/>
      <c r="C34" s="148"/>
      <c r="D34" s="149"/>
      <c r="E34" s="124"/>
      <c r="F34" s="40"/>
      <c r="G34" s="40">
        <f>F34-E34</f>
        <v>0</v>
      </c>
    </row>
    <row r="35" spans="1:9" hidden="1">
      <c r="A35" s="135" t="s">
        <v>163</v>
      </c>
      <c r="B35" s="136"/>
      <c r="C35" s="136"/>
      <c r="D35" s="137"/>
      <c r="E35" s="125"/>
      <c r="F35" s="41"/>
      <c r="G35" s="41">
        <f t="shared" ref="G35:G40" si="0">F35-E35</f>
        <v>0</v>
      </c>
    </row>
    <row r="36" spans="1:9" hidden="1">
      <c r="A36" s="135" t="s">
        <v>25</v>
      </c>
      <c r="B36" s="136"/>
      <c r="C36" s="136"/>
      <c r="D36" s="137"/>
      <c r="E36" s="125"/>
      <c r="F36" s="41"/>
      <c r="G36" s="41">
        <f t="shared" si="0"/>
        <v>0</v>
      </c>
    </row>
    <row r="37" spans="1:9" ht="15" thickBot="1">
      <c r="A37" s="138" t="s">
        <v>26</v>
      </c>
      <c r="B37" s="139"/>
      <c r="C37" s="139"/>
      <c r="D37" s="140"/>
      <c r="E37" s="127"/>
      <c r="F37" s="41">
        <f>SUM(C50:G50)</f>
        <v>0</v>
      </c>
      <c r="G37" s="41">
        <f t="shared" si="0"/>
        <v>0</v>
      </c>
    </row>
    <row r="38" spans="1:9" hidden="1">
      <c r="A38" s="135" t="s">
        <v>27</v>
      </c>
      <c r="B38" s="136"/>
      <c r="C38" s="136"/>
      <c r="D38" s="137"/>
      <c r="E38" s="125"/>
      <c r="F38" s="41"/>
      <c r="G38" s="41">
        <f t="shared" si="0"/>
        <v>0</v>
      </c>
    </row>
    <row r="39" spans="1:9" hidden="1">
      <c r="A39" s="135" t="s">
        <v>28</v>
      </c>
      <c r="B39" s="136"/>
      <c r="C39" s="136"/>
      <c r="D39" s="137"/>
      <c r="E39" s="125"/>
      <c r="F39" s="41"/>
      <c r="G39" s="41">
        <f t="shared" si="0"/>
        <v>0</v>
      </c>
    </row>
    <row r="40" spans="1:9" ht="15" hidden="1" thickBot="1">
      <c r="A40" s="141" t="s">
        <v>29</v>
      </c>
      <c r="B40" s="142"/>
      <c r="C40" s="142"/>
      <c r="D40" s="143"/>
      <c r="E40" s="126"/>
      <c r="F40" s="42"/>
      <c r="G40" s="42">
        <f t="shared" si="0"/>
        <v>0</v>
      </c>
    </row>
    <row r="41" spans="1:9" ht="15" thickTop="1">
      <c r="A41" s="132" t="s">
        <v>32</v>
      </c>
      <c r="B41" s="133"/>
      <c r="C41" s="133"/>
      <c r="D41" s="134"/>
      <c r="E41" s="120">
        <f>SUM(E34:E40)</f>
        <v>0</v>
      </c>
      <c r="F41" s="120">
        <f>SUM(F34:F40)</f>
        <v>0</v>
      </c>
      <c r="G41" s="120">
        <f t="shared" ref="G41" si="1">SUM(G34:G40)</f>
        <v>0</v>
      </c>
      <c r="H41" s="75" t="str">
        <f>IF(G41&gt;0,CONCATENATE(G33,"がありますがよろしいですか？"),"")</f>
        <v/>
      </c>
    </row>
    <row r="42" spans="1:9" hidden="1"/>
    <row r="43" spans="1:9" hidden="1">
      <c r="A43" s="14" t="str">
        <f>CONCATENATE("【",F33,"内訳入力】")</f>
        <v>【交付申請額内訳入力】</v>
      </c>
    </row>
    <row r="44" spans="1:9" hidden="1">
      <c r="A44" s="1" t="s">
        <v>259</v>
      </c>
    </row>
    <row r="45" spans="1:9" hidden="1">
      <c r="A45" s="154" t="s">
        <v>31</v>
      </c>
      <c r="B45" s="151"/>
      <c r="C45" s="11" t="s">
        <v>260</v>
      </c>
      <c r="D45" s="35" t="s">
        <v>261</v>
      </c>
      <c r="E45" s="35" t="s">
        <v>262</v>
      </c>
      <c r="F45" s="35" t="s">
        <v>263</v>
      </c>
      <c r="G45" s="35" t="s">
        <v>264</v>
      </c>
    </row>
    <row r="46" spans="1:9" hidden="1">
      <c r="A46" s="154"/>
      <c r="B46" s="151"/>
      <c r="C46" s="117"/>
      <c r="D46" s="117"/>
      <c r="E46" s="117"/>
      <c r="F46" s="117"/>
      <c r="G46" s="117"/>
      <c r="H46" s="1" t="s">
        <v>265</v>
      </c>
    </row>
    <row r="47" spans="1:9" hidden="1">
      <c r="A47" s="176" t="str">
        <f t="shared" ref="A47:A53" si="2">A34</f>
        <v>チームやまぐちパワーアップ事業</v>
      </c>
      <c r="B47" s="177"/>
      <c r="C47" s="97"/>
      <c r="D47" s="114"/>
      <c r="E47" s="114"/>
      <c r="F47" s="114"/>
      <c r="G47" s="114"/>
    </row>
    <row r="48" spans="1:9" hidden="1">
      <c r="A48" s="163" t="str">
        <f t="shared" si="2"/>
        <v>中国ブロック突破・国スポ入賞に向けた強化事業</v>
      </c>
      <c r="B48" s="164"/>
      <c r="C48" s="98"/>
      <c r="D48" s="115"/>
      <c r="E48" s="115"/>
      <c r="F48" s="115"/>
      <c r="G48" s="115"/>
    </row>
    <row r="49" spans="1:7" hidden="1">
      <c r="A49" s="163" t="str">
        <f t="shared" si="2"/>
        <v>強化拠点校強化事業</v>
      </c>
      <c r="B49" s="164"/>
      <c r="C49" s="98"/>
      <c r="D49" s="115"/>
      <c r="E49" s="115"/>
      <c r="F49" s="115"/>
      <c r="G49" s="115"/>
    </row>
    <row r="50" spans="1:7" hidden="1">
      <c r="A50" s="163" t="str">
        <f t="shared" si="2"/>
        <v>トップスポーツクラブ強化事業</v>
      </c>
      <c r="B50" s="164"/>
      <c r="C50" s="98">
        <f>ｸﾗﾌﾞ!H1507</f>
        <v>0</v>
      </c>
      <c r="D50" s="115"/>
      <c r="E50" s="115"/>
      <c r="F50" s="115"/>
      <c r="G50" s="115"/>
    </row>
    <row r="51" spans="1:7" hidden="1">
      <c r="A51" s="163" t="str">
        <f t="shared" si="2"/>
        <v>山口次世代コーチャーズ育成事業</v>
      </c>
      <c r="B51" s="164"/>
      <c r="C51" s="98"/>
      <c r="D51" s="115"/>
      <c r="E51" s="115"/>
      <c r="F51" s="115"/>
      <c r="G51" s="115"/>
    </row>
    <row r="52" spans="1:7" hidden="1">
      <c r="A52" s="163" t="str">
        <f t="shared" si="2"/>
        <v>やまぐち未来アスリート育成事業</v>
      </c>
      <c r="B52" s="164"/>
      <c r="C52" s="98"/>
      <c r="D52" s="115"/>
      <c r="E52" s="115"/>
      <c r="F52" s="115"/>
      <c r="G52" s="115"/>
    </row>
    <row r="53" spans="1:7" ht="15" hidden="1" thickBot="1">
      <c r="A53" s="165" t="str">
        <f t="shared" si="2"/>
        <v>トップアスリート等を活用した魅力発信事業</v>
      </c>
      <c r="B53" s="166"/>
      <c r="C53" s="99"/>
      <c r="D53" s="116"/>
      <c r="E53" s="116"/>
      <c r="F53" s="116"/>
      <c r="G53" s="116"/>
    </row>
    <row r="54" spans="1:7" ht="15" hidden="1" thickTop="1">
      <c r="A54" s="132" t="s">
        <v>32</v>
      </c>
      <c r="B54" s="133"/>
      <c r="C54" s="120">
        <f>SUM(C47:C53)</f>
        <v>0</v>
      </c>
      <c r="D54" s="38">
        <f>SUM(D47:D53)</f>
        <v>0</v>
      </c>
      <c r="E54" s="38">
        <f>SUM(E47:E53)</f>
        <v>0</v>
      </c>
      <c r="F54" s="38">
        <f t="shared" ref="F54:G54" si="3">SUM(F47:F53)</f>
        <v>0</v>
      </c>
      <c r="G54" s="38">
        <f t="shared" si="3"/>
        <v>0</v>
      </c>
    </row>
    <row r="55" spans="1:7" hidden="1">
      <c r="C55" s="2" t="s">
        <v>266</v>
      </c>
    </row>
    <row r="56" spans="1:7" hidden="1">
      <c r="C56" s="1" t="s">
        <v>267</v>
      </c>
    </row>
  </sheetData>
  <sheetProtection sheet="1" selectLockedCells="1"/>
  <mergeCells count="44">
    <mergeCell ref="A51:B51"/>
    <mergeCell ref="A52:B52"/>
    <mergeCell ref="A53:B53"/>
    <mergeCell ref="A54:B54"/>
    <mergeCell ref="B19:G19"/>
    <mergeCell ref="B20:G20"/>
    <mergeCell ref="A26:A27"/>
    <mergeCell ref="A28:A29"/>
    <mergeCell ref="B26:G27"/>
    <mergeCell ref="B28:G29"/>
    <mergeCell ref="A45:B46"/>
    <mergeCell ref="A47:B47"/>
    <mergeCell ref="A48:B48"/>
    <mergeCell ref="A49:B49"/>
    <mergeCell ref="A50:B50"/>
    <mergeCell ref="A2:A3"/>
    <mergeCell ref="B12:G12"/>
    <mergeCell ref="B13:G13"/>
    <mergeCell ref="B14:G14"/>
    <mergeCell ref="B8:D8"/>
    <mergeCell ref="F8:G8"/>
    <mergeCell ref="E17:F17"/>
    <mergeCell ref="B17:C17"/>
    <mergeCell ref="B6:G6"/>
    <mergeCell ref="B11:D11"/>
    <mergeCell ref="F11:G11"/>
    <mergeCell ref="B7:D7"/>
    <mergeCell ref="F7:G7"/>
    <mergeCell ref="B18:C18"/>
    <mergeCell ref="E18:G18"/>
    <mergeCell ref="A41:D41"/>
    <mergeCell ref="A35:D35"/>
    <mergeCell ref="A36:D36"/>
    <mergeCell ref="A37:D37"/>
    <mergeCell ref="A38:D38"/>
    <mergeCell ref="A39:D39"/>
    <mergeCell ref="A40:D40"/>
    <mergeCell ref="C21:G21"/>
    <mergeCell ref="B25:C25"/>
    <mergeCell ref="B24:C24"/>
    <mergeCell ref="A34:D34"/>
    <mergeCell ref="F32:G32"/>
    <mergeCell ref="A33:D33"/>
    <mergeCell ref="F24:F25"/>
  </mergeCells>
  <phoneticPr fontId="3"/>
  <conditionalFormatting sqref="B24:B26 B28">
    <cfRule type="containsBlanks" dxfId="214" priority="4">
      <formula>LEN(TRIM(B24))=0</formula>
    </cfRule>
  </conditionalFormatting>
  <conditionalFormatting sqref="B26 B28">
    <cfRule type="expression" dxfId="213" priority="3">
      <formula>$B$24&lt;&gt;"変更交付申請"</formula>
    </cfRule>
  </conditionalFormatting>
  <conditionalFormatting sqref="B3:C3 B6:G6 B7 F7 B8:D8 F8:G8 B11:D11 F11:G11 B12:G14 E17:F17 B17:C18 E18:G18 B19:G20 B21">
    <cfRule type="containsBlanks" dxfId="212" priority="12">
      <formula>LEN(TRIM(B3))=0</formula>
    </cfRule>
  </conditionalFormatting>
  <conditionalFormatting sqref="B32:C32">
    <cfRule type="containsBlanks" dxfId="211" priority="5">
      <formula>LEN(TRIM(B32))=0</formula>
    </cfRule>
  </conditionalFormatting>
  <conditionalFormatting sqref="D47:G53">
    <cfRule type="containsBlanks" dxfId="210" priority="2">
      <formula>LEN(TRIM(D47))=0</formula>
    </cfRule>
  </conditionalFormatting>
  <conditionalFormatting sqref="E24:E25">
    <cfRule type="containsBlanks" dxfId="209" priority="13">
      <formula>LEN(TRIM(E24))=0</formula>
    </cfRule>
  </conditionalFormatting>
  <conditionalFormatting sqref="E32">
    <cfRule type="containsBlanks" dxfId="208" priority="7">
      <formula>LEN(TRIM(E32))=0</formula>
    </cfRule>
  </conditionalFormatting>
  <conditionalFormatting sqref="E37">
    <cfRule type="containsBlanks" dxfId="207" priority="1">
      <formula>LEN(TRIM(E37))=0</formula>
    </cfRule>
  </conditionalFormatting>
  <dataValidations count="1">
    <dataValidation type="list" allowBlank="1" showInputMessage="1" showErrorMessage="1" sqref="B21" xr:uid="{3A86C3C4-C570-4BB0-9594-7D4EC8AA5FA0}">
      <formula1>"○,×"</formula1>
    </dataValidation>
  </dataValidations>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BFFF37E5-FF88-4EF8-8C0E-05B56F9642EC}">
          <x14:formula1>
            <xm:f>リスト!$A$2:$A$3</xm:f>
          </x14:formula1>
          <xm:sqref>B3</xm:sqref>
        </x14:dataValidation>
        <x14:dataValidation type="list" allowBlank="1" showInputMessage="1" showErrorMessage="1" xr:uid="{8E347921-E796-4948-80FE-45B0F4DC90F7}">
          <x14:formula1>
            <xm:f>リスト!$H$2:$H$7</xm:f>
          </x14:formula1>
          <xm:sqref>D17</xm:sqref>
        </x14:dataValidation>
        <x14:dataValidation type="list" allowBlank="1" showInputMessage="1" showErrorMessage="1" xr:uid="{96850314-ECF3-43CC-8AA8-449CC8051C1C}">
          <x14:formula1>
            <xm:f>リスト!$H$11:$H$14</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7572-D04F-41C2-B3F1-77A6575C0977}">
  <sheetPr>
    <tabColor rgb="FF00B0F0"/>
  </sheetPr>
  <dimension ref="A1:AJ256"/>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X25" sqref="X25:AC25"/>
    </sheetView>
  </sheetViews>
  <sheetFormatPr defaultRowHeight="14.4"/>
  <cols>
    <col min="1" max="1" width="2.5" style="1" bestFit="1" customWidth="1"/>
    <col min="2" max="35" width="2.3984375" style="1" customWidth="1"/>
    <col min="36" max="16384" width="8.796875" style="1"/>
  </cols>
  <sheetData>
    <row r="1" spans="1:35">
      <c r="A1" s="118"/>
      <c r="B1" s="247" t="s">
        <v>167</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c r="A2" s="1">
        <f>IF(基本!$B$24="交付申請",1,0)</f>
        <v>1</v>
      </c>
      <c r="B2" s="179" t="s">
        <v>168</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3" spans="1:35">
      <c r="A3" s="1">
        <f>A2</f>
        <v>1</v>
      </c>
      <c r="B3" s="179" t="s">
        <v>169</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row>
    <row r="4" spans="1:35">
      <c r="A4" s="1">
        <f t="shared" ref="A4:A52" si="0">A3</f>
        <v>1</v>
      </c>
      <c r="V4" s="180" t="str">
        <f>IF(基本!$H$25="","",基本!$H$25)</f>
        <v/>
      </c>
      <c r="W4" s="180"/>
      <c r="X4" s="180"/>
      <c r="Y4" s="180"/>
      <c r="Z4" s="180"/>
      <c r="AA4" s="180"/>
      <c r="AB4" s="180"/>
      <c r="AC4" s="180"/>
      <c r="AD4" s="180"/>
      <c r="AE4" s="180"/>
      <c r="AF4" s="180"/>
      <c r="AG4" s="180"/>
      <c r="AH4" s="180"/>
      <c r="AI4" s="180"/>
    </row>
    <row r="5" spans="1:35">
      <c r="A5" s="1">
        <f t="shared" si="0"/>
        <v>1</v>
      </c>
      <c r="V5" s="180" t="str">
        <f>IF(基本!$H$24="","",基本!$H$24)</f>
        <v>令和７年(2025年)４月１日</v>
      </c>
      <c r="W5" s="180"/>
      <c r="X5" s="180"/>
      <c r="Y5" s="180"/>
      <c r="Z5" s="180"/>
      <c r="AA5" s="180"/>
      <c r="AB5" s="180"/>
      <c r="AC5" s="180"/>
      <c r="AD5" s="180"/>
      <c r="AE5" s="180"/>
      <c r="AF5" s="180"/>
      <c r="AG5" s="180"/>
      <c r="AH5" s="180"/>
      <c r="AI5" s="180"/>
    </row>
    <row r="6" spans="1:35">
      <c r="A6" s="1">
        <f t="shared" si="0"/>
        <v>1</v>
      </c>
    </row>
    <row r="7" spans="1:35">
      <c r="A7" s="1">
        <f t="shared" si="0"/>
        <v>1</v>
      </c>
      <c r="B7" s="179" t="s">
        <v>170</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row>
    <row r="8" spans="1:35">
      <c r="A8" s="1">
        <f t="shared" si="0"/>
        <v>1</v>
      </c>
    </row>
    <row r="9" spans="1:35">
      <c r="A9" s="1">
        <f t="shared" si="0"/>
        <v>1</v>
      </c>
      <c r="Q9" s="180" t="s">
        <v>7</v>
      </c>
      <c r="R9" s="180"/>
      <c r="S9" s="180"/>
      <c r="T9" s="180"/>
      <c r="V9" s="178" t="str">
        <f>IF(基本!$B$6="","",基本!$B$6)</f>
        <v/>
      </c>
      <c r="W9" s="178"/>
      <c r="X9" s="178"/>
      <c r="Y9" s="178"/>
      <c r="Z9" s="178"/>
      <c r="AA9" s="178"/>
      <c r="AB9" s="178"/>
      <c r="AC9" s="178"/>
      <c r="AD9" s="178"/>
      <c r="AE9" s="178"/>
      <c r="AF9" s="178"/>
      <c r="AG9" s="178"/>
      <c r="AH9" s="178"/>
      <c r="AI9" s="178"/>
    </row>
    <row r="10" spans="1:35">
      <c r="A10" s="1">
        <f t="shared" si="0"/>
        <v>1</v>
      </c>
      <c r="Q10" s="180" t="s">
        <v>171</v>
      </c>
      <c r="R10" s="180"/>
      <c r="S10" s="180"/>
      <c r="T10" s="180"/>
      <c r="V10" s="178" t="str">
        <f>IF(基本!$B$7="","",基本!$B$7)</f>
        <v/>
      </c>
      <c r="W10" s="178"/>
      <c r="X10" s="178"/>
      <c r="Y10" s="178"/>
      <c r="Z10" s="178"/>
      <c r="AA10" s="178"/>
      <c r="AB10" s="178"/>
      <c r="AC10" s="178"/>
      <c r="AD10" s="178"/>
      <c r="AE10" s="178"/>
      <c r="AF10" s="178"/>
      <c r="AG10" s="178"/>
      <c r="AH10" s="178"/>
      <c r="AI10" s="178"/>
    </row>
    <row r="11" spans="1:35">
      <c r="A11" s="1">
        <f t="shared" si="0"/>
        <v>1</v>
      </c>
      <c r="Q11" s="180" t="s">
        <v>172</v>
      </c>
      <c r="R11" s="180"/>
      <c r="S11" s="180"/>
      <c r="T11" s="180"/>
      <c r="V11" s="178" t="str">
        <f>IF(基本!$B$8="","",CONCATENATE("　",基本!$B$8,"　　",基本!$F$8))</f>
        <v/>
      </c>
      <c r="W11" s="178"/>
      <c r="X11" s="178"/>
      <c r="Y11" s="178"/>
      <c r="Z11" s="178"/>
      <c r="AA11" s="178"/>
      <c r="AB11" s="178"/>
      <c r="AC11" s="178"/>
      <c r="AD11" s="178"/>
      <c r="AE11" s="178"/>
      <c r="AF11" s="178"/>
      <c r="AG11" s="178"/>
      <c r="AH11" s="178"/>
      <c r="AI11" s="178"/>
    </row>
    <row r="12" spans="1:35">
      <c r="A12" s="1">
        <f t="shared" si="0"/>
        <v>1</v>
      </c>
    </row>
    <row r="13" spans="1:35">
      <c r="A13" s="1">
        <f t="shared" si="0"/>
        <v>1</v>
      </c>
      <c r="B13" s="223" t="str">
        <f>CONCATENATE(基本!$D$3,"年度公益財団法人山口県スポーツ協会競技スポーツ推進事業費補助金交付申請書")</f>
        <v>令和７年度公益財団法人山口県スポーツ協会競技スポーツ推進事業費補助金交付申請書</v>
      </c>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row>
    <row r="14" spans="1:35">
      <c r="A14" s="1">
        <f t="shared" si="0"/>
        <v>1</v>
      </c>
    </row>
    <row r="15" spans="1:35">
      <c r="A15" s="1">
        <f t="shared" si="0"/>
        <v>1</v>
      </c>
      <c r="B15" s="181" t="s">
        <v>173</v>
      </c>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row>
    <row r="16" spans="1:35">
      <c r="A16" s="1">
        <f t="shared" si="0"/>
        <v>1</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row>
    <row r="17" spans="1:35">
      <c r="A17" s="1">
        <f t="shared" si="0"/>
        <v>1</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row>
    <row r="18" spans="1:35">
      <c r="A18" s="1">
        <f t="shared" si="0"/>
        <v>1</v>
      </c>
    </row>
    <row r="19" spans="1:35">
      <c r="A19" s="1">
        <f t="shared" si="0"/>
        <v>1</v>
      </c>
      <c r="B19" s="182" t="s">
        <v>174</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row>
    <row r="20" spans="1:35">
      <c r="A20" s="1">
        <f t="shared" si="0"/>
        <v>1</v>
      </c>
      <c r="B20" s="218" t="s">
        <v>175</v>
      </c>
      <c r="C20" s="218"/>
      <c r="D20" s="218"/>
      <c r="E20" s="218"/>
      <c r="F20" s="218"/>
      <c r="G20" s="218"/>
      <c r="H20" s="218"/>
      <c r="I20" s="218"/>
      <c r="J20" s="222">
        <f>AD30</f>
        <v>0</v>
      </c>
      <c r="K20" s="222"/>
      <c r="L20" s="222"/>
      <c r="M20" s="222"/>
      <c r="N20" s="222"/>
      <c r="O20" s="218" t="s">
        <v>176</v>
      </c>
      <c r="P20" s="218"/>
      <c r="Q20" s="218"/>
      <c r="R20" s="218"/>
      <c r="S20" s="218"/>
      <c r="T20" s="218"/>
      <c r="U20" s="218"/>
      <c r="V20" s="218"/>
      <c r="W20" s="218"/>
      <c r="X20" s="218"/>
      <c r="Y20" s="218"/>
      <c r="Z20" s="218"/>
      <c r="AA20" s="218"/>
      <c r="AB20" s="218"/>
      <c r="AC20" s="218"/>
      <c r="AD20" s="218"/>
      <c r="AE20" s="218"/>
      <c r="AF20" s="218"/>
      <c r="AG20" s="218"/>
      <c r="AH20" s="218"/>
      <c r="AI20" s="218"/>
    </row>
    <row r="21" spans="1:35">
      <c r="A21" s="1">
        <f t="shared" si="0"/>
        <v>1</v>
      </c>
      <c r="C21" s="216" t="s">
        <v>190</v>
      </c>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row>
    <row r="22" spans="1:35">
      <c r="A22" s="1">
        <f t="shared" si="0"/>
        <v>1</v>
      </c>
      <c r="C22" s="217" t="s">
        <v>31</v>
      </c>
      <c r="D22" s="217"/>
      <c r="E22" s="217"/>
      <c r="F22" s="217"/>
      <c r="G22" s="217"/>
      <c r="H22" s="217"/>
      <c r="I22" s="217"/>
      <c r="J22" s="217"/>
      <c r="K22" s="217"/>
      <c r="L22" s="217"/>
      <c r="M22" s="217"/>
      <c r="N22" s="217"/>
      <c r="O22" s="217"/>
      <c r="P22" s="217"/>
      <c r="Q22" s="217"/>
      <c r="R22" s="217"/>
      <c r="S22" s="217"/>
      <c r="T22" s="217"/>
      <c r="U22" s="217"/>
      <c r="V22" s="217"/>
      <c r="W22" s="217"/>
      <c r="X22" s="217" t="s">
        <v>177</v>
      </c>
      <c r="Y22" s="217"/>
      <c r="Z22" s="217"/>
      <c r="AA22" s="217"/>
      <c r="AB22" s="217"/>
      <c r="AC22" s="217"/>
      <c r="AD22" s="217" t="s">
        <v>178</v>
      </c>
      <c r="AE22" s="217"/>
      <c r="AF22" s="217"/>
      <c r="AG22" s="217"/>
      <c r="AH22" s="217"/>
      <c r="AI22" s="217"/>
    </row>
    <row r="23" spans="1:35">
      <c r="A23" s="1">
        <f t="shared" si="0"/>
        <v>1</v>
      </c>
      <c r="C23" s="213" t="str">
        <f>基本!$A$34</f>
        <v>チームやまぐちパワーアップ事業</v>
      </c>
      <c r="D23" s="213"/>
      <c r="E23" s="213"/>
      <c r="F23" s="213"/>
      <c r="G23" s="213"/>
      <c r="H23" s="213"/>
      <c r="I23" s="213"/>
      <c r="J23" s="213"/>
      <c r="K23" s="213"/>
      <c r="L23" s="213"/>
      <c r="M23" s="213"/>
      <c r="N23" s="213"/>
      <c r="O23" s="213"/>
      <c r="P23" s="213"/>
      <c r="Q23" s="213"/>
      <c r="R23" s="213"/>
      <c r="S23" s="213"/>
      <c r="T23" s="213"/>
      <c r="U23" s="213"/>
      <c r="V23" s="213"/>
      <c r="W23" s="213"/>
      <c r="X23" s="214" t="str">
        <f>IF(AD23=0,"","○")</f>
        <v/>
      </c>
      <c r="Y23" s="214"/>
      <c r="Z23" s="214"/>
      <c r="AA23" s="214"/>
      <c r="AB23" s="214"/>
      <c r="AC23" s="214"/>
      <c r="AD23" s="215">
        <f>基本!$F$34</f>
        <v>0</v>
      </c>
      <c r="AE23" s="215"/>
      <c r="AF23" s="215"/>
      <c r="AG23" s="215"/>
      <c r="AH23" s="215"/>
      <c r="AI23" s="215"/>
    </row>
    <row r="24" spans="1:35">
      <c r="A24" s="1">
        <f t="shared" si="0"/>
        <v>1</v>
      </c>
      <c r="C24" s="202" t="str">
        <f>基本!$A$35</f>
        <v>中国ブロック突破・国スポ入賞に向けた強化事業</v>
      </c>
      <c r="D24" s="202"/>
      <c r="E24" s="202"/>
      <c r="F24" s="202"/>
      <c r="G24" s="202"/>
      <c r="H24" s="202"/>
      <c r="I24" s="202"/>
      <c r="J24" s="202"/>
      <c r="K24" s="202"/>
      <c r="L24" s="202"/>
      <c r="M24" s="202"/>
      <c r="N24" s="202"/>
      <c r="O24" s="202"/>
      <c r="P24" s="202"/>
      <c r="Q24" s="202"/>
      <c r="R24" s="202"/>
      <c r="S24" s="202"/>
      <c r="T24" s="202"/>
      <c r="U24" s="202"/>
      <c r="V24" s="202"/>
      <c r="W24" s="202"/>
      <c r="X24" s="203" t="str">
        <f t="shared" ref="X24:X29" si="1">IF(AD24=0,"","○")</f>
        <v/>
      </c>
      <c r="Y24" s="203"/>
      <c r="Z24" s="203"/>
      <c r="AA24" s="203"/>
      <c r="AB24" s="203"/>
      <c r="AC24" s="203"/>
      <c r="AD24" s="204">
        <f>基本!$F$35</f>
        <v>0</v>
      </c>
      <c r="AE24" s="204"/>
      <c r="AF24" s="204"/>
      <c r="AG24" s="204"/>
      <c r="AH24" s="204"/>
      <c r="AI24" s="204"/>
    </row>
    <row r="25" spans="1:35">
      <c r="A25" s="1">
        <f t="shared" si="0"/>
        <v>1</v>
      </c>
      <c r="C25" s="202" t="str">
        <f>基本!$A$36</f>
        <v>強化拠点校強化事業</v>
      </c>
      <c r="D25" s="202"/>
      <c r="E25" s="202"/>
      <c r="F25" s="202"/>
      <c r="G25" s="202"/>
      <c r="H25" s="202"/>
      <c r="I25" s="202"/>
      <c r="J25" s="202"/>
      <c r="K25" s="202"/>
      <c r="L25" s="202"/>
      <c r="M25" s="202"/>
      <c r="N25" s="202"/>
      <c r="O25" s="202"/>
      <c r="P25" s="202"/>
      <c r="Q25" s="202"/>
      <c r="R25" s="202"/>
      <c r="S25" s="202"/>
      <c r="T25" s="202"/>
      <c r="U25" s="202"/>
      <c r="V25" s="202"/>
      <c r="W25" s="202"/>
      <c r="X25" s="203" t="str">
        <f t="shared" si="1"/>
        <v/>
      </c>
      <c r="Y25" s="203"/>
      <c r="Z25" s="203"/>
      <c r="AA25" s="203"/>
      <c r="AB25" s="203"/>
      <c r="AC25" s="203"/>
      <c r="AD25" s="204">
        <f>基本!$F$36</f>
        <v>0</v>
      </c>
      <c r="AE25" s="204"/>
      <c r="AF25" s="204"/>
      <c r="AG25" s="204"/>
      <c r="AH25" s="204"/>
      <c r="AI25" s="204"/>
    </row>
    <row r="26" spans="1:35">
      <c r="A26" s="1">
        <f t="shared" si="0"/>
        <v>1</v>
      </c>
      <c r="C26" s="202" t="str">
        <f>基本!$A$37</f>
        <v>トップスポーツクラブ強化事業</v>
      </c>
      <c r="D26" s="202"/>
      <c r="E26" s="202"/>
      <c r="F26" s="202"/>
      <c r="G26" s="202"/>
      <c r="H26" s="202"/>
      <c r="I26" s="202"/>
      <c r="J26" s="202"/>
      <c r="K26" s="202"/>
      <c r="L26" s="202"/>
      <c r="M26" s="202"/>
      <c r="N26" s="202"/>
      <c r="O26" s="202"/>
      <c r="P26" s="202"/>
      <c r="Q26" s="202"/>
      <c r="R26" s="202"/>
      <c r="S26" s="202"/>
      <c r="T26" s="202"/>
      <c r="U26" s="202"/>
      <c r="V26" s="202"/>
      <c r="W26" s="202"/>
      <c r="X26" s="203" t="str">
        <f t="shared" si="1"/>
        <v/>
      </c>
      <c r="Y26" s="203"/>
      <c r="Z26" s="203"/>
      <c r="AA26" s="203"/>
      <c r="AB26" s="203"/>
      <c r="AC26" s="203"/>
      <c r="AD26" s="204">
        <f>基本!$F$37</f>
        <v>0</v>
      </c>
      <c r="AE26" s="204"/>
      <c r="AF26" s="204"/>
      <c r="AG26" s="204"/>
      <c r="AH26" s="204"/>
      <c r="AI26" s="204"/>
    </row>
    <row r="27" spans="1:35">
      <c r="A27" s="1">
        <f t="shared" si="0"/>
        <v>1</v>
      </c>
      <c r="C27" s="202" t="str">
        <f>基本!$A$38</f>
        <v>山口次世代コーチャーズ育成事業</v>
      </c>
      <c r="D27" s="202"/>
      <c r="E27" s="202"/>
      <c r="F27" s="202"/>
      <c r="G27" s="202"/>
      <c r="H27" s="202"/>
      <c r="I27" s="202"/>
      <c r="J27" s="202"/>
      <c r="K27" s="202"/>
      <c r="L27" s="202"/>
      <c r="M27" s="202"/>
      <c r="N27" s="202"/>
      <c r="O27" s="202"/>
      <c r="P27" s="202"/>
      <c r="Q27" s="202"/>
      <c r="R27" s="202"/>
      <c r="S27" s="202"/>
      <c r="T27" s="202"/>
      <c r="U27" s="202"/>
      <c r="V27" s="202"/>
      <c r="W27" s="202"/>
      <c r="X27" s="203" t="str">
        <f t="shared" si="1"/>
        <v/>
      </c>
      <c r="Y27" s="203"/>
      <c r="Z27" s="203"/>
      <c r="AA27" s="203"/>
      <c r="AB27" s="203"/>
      <c r="AC27" s="203"/>
      <c r="AD27" s="204">
        <f>基本!$F$38</f>
        <v>0</v>
      </c>
      <c r="AE27" s="204"/>
      <c r="AF27" s="204"/>
      <c r="AG27" s="204"/>
      <c r="AH27" s="204"/>
      <c r="AI27" s="204"/>
    </row>
    <row r="28" spans="1:35">
      <c r="A28" s="1">
        <f t="shared" si="0"/>
        <v>1</v>
      </c>
      <c r="C28" s="202" t="str">
        <f>基本!$A$39</f>
        <v>やまぐち未来アスリート育成事業</v>
      </c>
      <c r="D28" s="202"/>
      <c r="E28" s="202"/>
      <c r="F28" s="202"/>
      <c r="G28" s="202"/>
      <c r="H28" s="202"/>
      <c r="I28" s="202"/>
      <c r="J28" s="202"/>
      <c r="K28" s="202"/>
      <c r="L28" s="202"/>
      <c r="M28" s="202"/>
      <c r="N28" s="202"/>
      <c r="O28" s="202"/>
      <c r="P28" s="202"/>
      <c r="Q28" s="202"/>
      <c r="R28" s="202"/>
      <c r="S28" s="202"/>
      <c r="T28" s="202"/>
      <c r="U28" s="202"/>
      <c r="V28" s="202"/>
      <c r="W28" s="202"/>
      <c r="X28" s="203" t="str">
        <f t="shared" ref="X28" si="2">IF(AD28=0,"","○")</f>
        <v/>
      </c>
      <c r="Y28" s="203"/>
      <c r="Z28" s="203"/>
      <c r="AA28" s="203"/>
      <c r="AB28" s="203"/>
      <c r="AC28" s="203"/>
      <c r="AD28" s="204">
        <f>基本!$F$39</f>
        <v>0</v>
      </c>
      <c r="AE28" s="204"/>
      <c r="AF28" s="204"/>
      <c r="AG28" s="204"/>
      <c r="AH28" s="204"/>
      <c r="AI28" s="204"/>
    </row>
    <row r="29" spans="1:35" ht="15" thickBot="1">
      <c r="A29" s="1">
        <f t="shared" si="0"/>
        <v>1</v>
      </c>
      <c r="C29" s="219" t="str">
        <f>基本!$A$40</f>
        <v>トップアスリート等を活用した魅力発信事業</v>
      </c>
      <c r="D29" s="219"/>
      <c r="E29" s="219"/>
      <c r="F29" s="219"/>
      <c r="G29" s="219"/>
      <c r="H29" s="219"/>
      <c r="I29" s="219"/>
      <c r="J29" s="219"/>
      <c r="K29" s="219"/>
      <c r="L29" s="219"/>
      <c r="M29" s="219"/>
      <c r="N29" s="219"/>
      <c r="O29" s="219"/>
      <c r="P29" s="219"/>
      <c r="Q29" s="219"/>
      <c r="R29" s="219"/>
      <c r="S29" s="219"/>
      <c r="T29" s="219"/>
      <c r="U29" s="219"/>
      <c r="V29" s="219"/>
      <c r="W29" s="219"/>
      <c r="X29" s="220" t="str">
        <f t="shared" si="1"/>
        <v/>
      </c>
      <c r="Y29" s="220"/>
      <c r="Z29" s="220"/>
      <c r="AA29" s="220"/>
      <c r="AB29" s="220"/>
      <c r="AC29" s="220"/>
      <c r="AD29" s="221">
        <f>基本!$F$40</f>
        <v>0</v>
      </c>
      <c r="AE29" s="221"/>
      <c r="AF29" s="221"/>
      <c r="AG29" s="221"/>
      <c r="AH29" s="221"/>
      <c r="AI29" s="221"/>
    </row>
    <row r="30" spans="1:35" ht="15" thickTop="1">
      <c r="A30" s="1">
        <f t="shared" si="0"/>
        <v>1</v>
      </c>
      <c r="C30" s="211" t="s">
        <v>32</v>
      </c>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2">
        <f>SUM(AD23:AI29)</f>
        <v>0</v>
      </c>
      <c r="AE30" s="212"/>
      <c r="AF30" s="212"/>
      <c r="AG30" s="212"/>
      <c r="AH30" s="212"/>
      <c r="AI30" s="212"/>
    </row>
    <row r="31" spans="1:35">
      <c r="A31" s="1">
        <f t="shared" si="0"/>
        <v>1</v>
      </c>
    </row>
    <row r="32" spans="1:35">
      <c r="A32" s="1">
        <f t="shared" si="0"/>
        <v>1</v>
      </c>
      <c r="B32" s="218" t="s">
        <v>179</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row>
    <row r="33" spans="1:35">
      <c r="A33" s="1">
        <f t="shared" si="0"/>
        <v>1</v>
      </c>
      <c r="C33" s="179" t="s">
        <v>191</v>
      </c>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row>
    <row r="34" spans="1:35">
      <c r="A34" s="1">
        <f t="shared" si="0"/>
        <v>1</v>
      </c>
      <c r="C34" s="179" t="s">
        <v>192</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row>
    <row r="35" spans="1:35">
      <c r="A35" s="1">
        <f t="shared" si="0"/>
        <v>1</v>
      </c>
      <c r="C35" s="179" t="s">
        <v>193</v>
      </c>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row>
    <row r="36" spans="1:35">
      <c r="A36" s="1">
        <f t="shared" si="0"/>
        <v>1</v>
      </c>
    </row>
    <row r="37" spans="1:35">
      <c r="A37" s="1">
        <f t="shared" si="0"/>
        <v>1</v>
      </c>
    </row>
    <row r="38" spans="1:35">
      <c r="A38" s="1">
        <f t="shared" si="0"/>
        <v>1</v>
      </c>
    </row>
    <row r="39" spans="1:35">
      <c r="A39" s="1">
        <f t="shared" si="0"/>
        <v>1</v>
      </c>
    </row>
    <row r="40" spans="1:35">
      <c r="A40" s="1">
        <f t="shared" si="0"/>
        <v>1</v>
      </c>
    </row>
    <row r="41" spans="1:35">
      <c r="A41" s="1">
        <f t="shared" si="0"/>
        <v>1</v>
      </c>
    </row>
    <row r="42" spans="1:35">
      <c r="A42" s="1">
        <f t="shared" si="0"/>
        <v>1</v>
      </c>
    </row>
    <row r="43" spans="1:35">
      <c r="A43" s="1">
        <f t="shared" si="0"/>
        <v>1</v>
      </c>
    </row>
    <row r="44" spans="1:35">
      <c r="A44" s="1">
        <f t="shared" si="0"/>
        <v>1</v>
      </c>
    </row>
    <row r="45" spans="1:35">
      <c r="A45" s="1">
        <f t="shared" si="0"/>
        <v>1</v>
      </c>
    </row>
    <row r="46" spans="1:35">
      <c r="A46" s="1">
        <f t="shared" si="0"/>
        <v>1</v>
      </c>
    </row>
    <row r="47" spans="1:35">
      <c r="A47" s="1">
        <f t="shared" si="0"/>
        <v>1</v>
      </c>
    </row>
    <row r="48" spans="1:35">
      <c r="A48" s="1">
        <f t="shared" si="0"/>
        <v>1</v>
      </c>
    </row>
    <row r="49" spans="1:35">
      <c r="A49" s="1">
        <f t="shared" si="0"/>
        <v>1</v>
      </c>
    </row>
    <row r="50" spans="1:35">
      <c r="A50" s="1">
        <f t="shared" si="0"/>
        <v>1</v>
      </c>
    </row>
    <row r="51" spans="1:35">
      <c r="A51" s="1">
        <f t="shared" si="0"/>
        <v>1</v>
      </c>
    </row>
    <row r="52" spans="1:35">
      <c r="A52" s="1">
        <f t="shared" si="0"/>
        <v>1</v>
      </c>
    </row>
    <row r="53" spans="1:35">
      <c r="A53" s="1">
        <f>IF(基本!$B$24="変更交付申請",1,0)</f>
        <v>0</v>
      </c>
      <c r="B53" s="179" t="s">
        <v>168</v>
      </c>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row>
    <row r="54" spans="1:35">
      <c r="A54" s="1">
        <f>A53</f>
        <v>0</v>
      </c>
      <c r="B54" s="179" t="s">
        <v>182</v>
      </c>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row>
    <row r="55" spans="1:35">
      <c r="A55" s="1">
        <f t="shared" ref="A55:A103" si="3">A54</f>
        <v>0</v>
      </c>
      <c r="V55" s="180" t="str">
        <f>IF(基本!$H$25="","",基本!$H$25)</f>
        <v/>
      </c>
      <c r="W55" s="180"/>
      <c r="X55" s="180"/>
      <c r="Y55" s="180"/>
      <c r="Z55" s="180"/>
      <c r="AA55" s="180"/>
      <c r="AB55" s="180"/>
      <c r="AC55" s="180"/>
      <c r="AD55" s="180"/>
      <c r="AE55" s="180"/>
      <c r="AF55" s="180"/>
      <c r="AG55" s="180"/>
      <c r="AH55" s="180"/>
      <c r="AI55" s="180"/>
    </row>
    <row r="56" spans="1:35">
      <c r="A56" s="1">
        <f t="shared" si="3"/>
        <v>0</v>
      </c>
      <c r="V56" s="180" t="str">
        <f>IF(基本!$H$24="","",基本!$H$24)</f>
        <v>令和７年(2025年)４月１日</v>
      </c>
      <c r="W56" s="180"/>
      <c r="X56" s="180"/>
      <c r="Y56" s="180"/>
      <c r="Z56" s="180"/>
      <c r="AA56" s="180"/>
      <c r="AB56" s="180"/>
      <c r="AC56" s="180"/>
      <c r="AD56" s="180"/>
      <c r="AE56" s="180"/>
      <c r="AF56" s="180"/>
      <c r="AG56" s="180"/>
      <c r="AH56" s="180"/>
      <c r="AI56" s="180"/>
    </row>
    <row r="57" spans="1:35">
      <c r="A57" s="1">
        <f t="shared" si="3"/>
        <v>0</v>
      </c>
    </row>
    <row r="58" spans="1:35">
      <c r="A58" s="1">
        <f t="shared" si="3"/>
        <v>0</v>
      </c>
      <c r="B58" s="179" t="s">
        <v>170</v>
      </c>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row>
    <row r="59" spans="1:35">
      <c r="A59" s="1">
        <f t="shared" si="3"/>
        <v>0</v>
      </c>
    </row>
    <row r="60" spans="1:35">
      <c r="A60" s="1">
        <f t="shared" si="3"/>
        <v>0</v>
      </c>
      <c r="Q60" s="180" t="s">
        <v>7</v>
      </c>
      <c r="R60" s="180"/>
      <c r="S60" s="180"/>
      <c r="T60" s="180"/>
      <c r="V60" s="178" t="str">
        <f>IF(基本!$B$6="","",基本!$B$6)</f>
        <v/>
      </c>
      <c r="W60" s="178"/>
      <c r="X60" s="178"/>
      <c r="Y60" s="178"/>
      <c r="Z60" s="178"/>
      <c r="AA60" s="178"/>
      <c r="AB60" s="178"/>
      <c r="AC60" s="178"/>
      <c r="AD60" s="178"/>
      <c r="AE60" s="178"/>
      <c r="AF60" s="178"/>
      <c r="AG60" s="178"/>
      <c r="AH60" s="178"/>
      <c r="AI60" s="178"/>
    </row>
    <row r="61" spans="1:35">
      <c r="A61" s="1">
        <f t="shared" si="3"/>
        <v>0</v>
      </c>
      <c r="Q61" s="180" t="s">
        <v>171</v>
      </c>
      <c r="R61" s="180"/>
      <c r="S61" s="180"/>
      <c r="T61" s="180"/>
      <c r="V61" s="178" t="str">
        <f>IF(基本!$B$7="","",基本!$B$7)</f>
        <v/>
      </c>
      <c r="W61" s="178"/>
      <c r="X61" s="178"/>
      <c r="Y61" s="178"/>
      <c r="Z61" s="178"/>
      <c r="AA61" s="178"/>
      <c r="AB61" s="178"/>
      <c r="AC61" s="178"/>
      <c r="AD61" s="178"/>
      <c r="AE61" s="178"/>
      <c r="AF61" s="178"/>
      <c r="AG61" s="178"/>
      <c r="AH61" s="178"/>
      <c r="AI61" s="178"/>
    </row>
    <row r="62" spans="1:35">
      <c r="A62" s="1">
        <f t="shared" si="3"/>
        <v>0</v>
      </c>
      <c r="Q62" s="180" t="s">
        <v>172</v>
      </c>
      <c r="R62" s="180"/>
      <c r="S62" s="180"/>
      <c r="T62" s="180"/>
      <c r="V62" s="178" t="str">
        <f>IF(基本!$B$8="","",CONCATENATE("　",基本!$B$8,"　　",基本!$F$8))</f>
        <v/>
      </c>
      <c r="W62" s="178"/>
      <c r="X62" s="178"/>
      <c r="Y62" s="178"/>
      <c r="Z62" s="178"/>
      <c r="AA62" s="178"/>
      <c r="AB62" s="178"/>
      <c r="AC62" s="178"/>
      <c r="AD62" s="178"/>
      <c r="AE62" s="178"/>
      <c r="AF62" s="178"/>
      <c r="AG62" s="178"/>
      <c r="AH62" s="178"/>
      <c r="AI62" s="178"/>
    </row>
    <row r="63" spans="1:35">
      <c r="A63" s="1">
        <f t="shared" si="3"/>
        <v>0</v>
      </c>
    </row>
    <row r="64" spans="1:35">
      <c r="A64" s="1">
        <f t="shared" si="3"/>
        <v>0</v>
      </c>
      <c r="B64" s="223" t="str">
        <f>CONCATENATE(基本!$D$3,"年度公益財団法人山口県スポーツ協会競技スポーツ推進事業費補助金変更交付申請書")</f>
        <v>令和７年度公益財団法人山口県スポーツ協会競技スポーツ推進事業費補助金変更交付申請書</v>
      </c>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row>
    <row r="65" spans="1:35">
      <c r="A65" s="1">
        <f t="shared" si="3"/>
        <v>0</v>
      </c>
    </row>
    <row r="66" spans="1:35">
      <c r="A66" s="1">
        <f t="shared" si="3"/>
        <v>0</v>
      </c>
      <c r="B66" s="181" t="str">
        <f>CONCATENATE("　",基本!$H$32,"付",基本!$H$33,"で交付決定通知のあった",基本!$D$3,"年度公益財団法人山口県スポーツ協会競技スポーツ推進事業費補助金について、下記のとおり変更したいので、公益財団法人山口県スポーツ協会競技スポーツ補助金交付要綱第６条の規定に基づき申請します。")</f>
        <v>　令和７年(2025年)４月１日付令７山スポ協第　　　号で交付決定通知のあった令和７年度公益財団法人山口県スポーツ協会競技スポーツ推進事業費補助金について、下記のとおり変更したいので、公益財団法人山口県スポーツ協会競技スポーツ補助金交付要綱第６条の規定に基づき申請します。</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row>
    <row r="67" spans="1:35">
      <c r="A67" s="1">
        <f t="shared" si="3"/>
        <v>0</v>
      </c>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row>
    <row r="68" spans="1:35">
      <c r="A68" s="1">
        <f t="shared" si="3"/>
        <v>0</v>
      </c>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row>
    <row r="69" spans="1:35">
      <c r="A69" s="1">
        <f t="shared" si="3"/>
        <v>0</v>
      </c>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row>
    <row r="70" spans="1:35">
      <c r="A70" s="1">
        <f t="shared" si="3"/>
        <v>0</v>
      </c>
    </row>
    <row r="71" spans="1:35">
      <c r="A71" s="1">
        <f t="shared" si="3"/>
        <v>0</v>
      </c>
      <c r="B71" s="182" t="s">
        <v>174</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row>
    <row r="72" spans="1:35">
      <c r="A72" s="1">
        <f t="shared" si="3"/>
        <v>0</v>
      </c>
      <c r="B72" s="218" t="s">
        <v>183</v>
      </c>
      <c r="C72" s="218"/>
      <c r="D72" s="218"/>
      <c r="E72" s="218"/>
      <c r="F72" s="218"/>
      <c r="G72" s="218"/>
      <c r="H72" s="218"/>
      <c r="I72" s="218"/>
      <c r="J72" s="218"/>
      <c r="K72" s="218"/>
      <c r="L72" s="218"/>
      <c r="M72" s="222">
        <f>AE82</f>
        <v>0</v>
      </c>
      <c r="N72" s="222"/>
      <c r="O72" s="222"/>
      <c r="P72" s="222"/>
      <c r="Q72" s="222"/>
      <c r="R72" s="218" t="s">
        <v>176</v>
      </c>
      <c r="S72" s="218"/>
      <c r="T72" s="218"/>
      <c r="U72" s="218"/>
      <c r="V72" s="218"/>
      <c r="W72" s="218"/>
      <c r="X72" s="218"/>
      <c r="Y72" s="218"/>
      <c r="Z72" s="218"/>
      <c r="AA72" s="218"/>
      <c r="AB72" s="218"/>
      <c r="AC72" s="218"/>
      <c r="AD72" s="218"/>
      <c r="AE72" s="218"/>
      <c r="AF72" s="218"/>
      <c r="AG72" s="218"/>
      <c r="AH72" s="218"/>
      <c r="AI72" s="218"/>
    </row>
    <row r="73" spans="1:35">
      <c r="A73" s="1">
        <f t="shared" si="3"/>
        <v>0</v>
      </c>
      <c r="C73" s="216" t="s">
        <v>190</v>
      </c>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row>
    <row r="74" spans="1:35">
      <c r="A74" s="1">
        <f t="shared" si="3"/>
        <v>0</v>
      </c>
      <c r="C74" s="187" t="s">
        <v>31</v>
      </c>
      <c r="D74" s="188"/>
      <c r="E74" s="188"/>
      <c r="F74" s="188"/>
      <c r="G74" s="188"/>
      <c r="H74" s="188"/>
      <c r="I74" s="188"/>
      <c r="J74" s="188"/>
      <c r="K74" s="188"/>
      <c r="L74" s="188"/>
      <c r="M74" s="188"/>
      <c r="N74" s="188"/>
      <c r="O74" s="188"/>
      <c r="P74" s="188"/>
      <c r="Q74" s="188"/>
      <c r="R74" s="188"/>
      <c r="S74" s="188"/>
      <c r="T74" s="231"/>
      <c r="U74" s="244" t="s">
        <v>181</v>
      </c>
      <c r="V74" s="245"/>
      <c r="W74" s="245"/>
      <c r="X74" s="245"/>
      <c r="Y74" s="246"/>
      <c r="Z74" s="187" t="s">
        <v>180</v>
      </c>
      <c r="AA74" s="188"/>
      <c r="AB74" s="188"/>
      <c r="AC74" s="188"/>
      <c r="AD74" s="231"/>
      <c r="AE74" s="244" t="s">
        <v>178</v>
      </c>
      <c r="AF74" s="245"/>
      <c r="AG74" s="245"/>
      <c r="AH74" s="245"/>
      <c r="AI74" s="246"/>
    </row>
    <row r="75" spans="1:35">
      <c r="A75" s="1">
        <f t="shared" si="3"/>
        <v>0</v>
      </c>
      <c r="C75" s="232" t="str">
        <f>$C$23</f>
        <v>チームやまぐちパワーアップ事業</v>
      </c>
      <c r="D75" s="233"/>
      <c r="E75" s="233"/>
      <c r="F75" s="233"/>
      <c r="G75" s="233"/>
      <c r="H75" s="233"/>
      <c r="I75" s="233"/>
      <c r="J75" s="233"/>
      <c r="K75" s="233"/>
      <c r="L75" s="233"/>
      <c r="M75" s="233"/>
      <c r="N75" s="233"/>
      <c r="O75" s="233"/>
      <c r="P75" s="233"/>
      <c r="Q75" s="233"/>
      <c r="R75" s="233"/>
      <c r="S75" s="233"/>
      <c r="T75" s="234"/>
      <c r="U75" s="241">
        <f>基本!$E$34</f>
        <v>0</v>
      </c>
      <c r="V75" s="242"/>
      <c r="W75" s="242"/>
      <c r="X75" s="242"/>
      <c r="Y75" s="243"/>
      <c r="Z75" s="241">
        <f>AE75-U75</f>
        <v>0</v>
      </c>
      <c r="AA75" s="242"/>
      <c r="AB75" s="242"/>
      <c r="AC75" s="242"/>
      <c r="AD75" s="243"/>
      <c r="AE75" s="241">
        <f>基本!$F$34</f>
        <v>0</v>
      </c>
      <c r="AF75" s="242"/>
      <c r="AG75" s="242"/>
      <c r="AH75" s="242"/>
      <c r="AI75" s="243"/>
    </row>
    <row r="76" spans="1:35">
      <c r="A76" s="1">
        <f t="shared" si="3"/>
        <v>0</v>
      </c>
      <c r="C76" s="205" t="str">
        <f>$C$24</f>
        <v>中国ブロック突破・国スポ入賞に向けた強化事業</v>
      </c>
      <c r="D76" s="206"/>
      <c r="E76" s="206"/>
      <c r="F76" s="206"/>
      <c r="G76" s="206"/>
      <c r="H76" s="206"/>
      <c r="I76" s="206"/>
      <c r="J76" s="206"/>
      <c r="K76" s="206"/>
      <c r="L76" s="206"/>
      <c r="M76" s="206"/>
      <c r="N76" s="206"/>
      <c r="O76" s="206"/>
      <c r="P76" s="206"/>
      <c r="Q76" s="206"/>
      <c r="R76" s="206"/>
      <c r="S76" s="206"/>
      <c r="T76" s="207"/>
      <c r="U76" s="208">
        <f>基本!$E$35</f>
        <v>0</v>
      </c>
      <c r="V76" s="209"/>
      <c r="W76" s="209"/>
      <c r="X76" s="209"/>
      <c r="Y76" s="210"/>
      <c r="Z76" s="208">
        <f t="shared" ref="Z76:Z81" si="4">AE76-U76</f>
        <v>0</v>
      </c>
      <c r="AA76" s="209"/>
      <c r="AB76" s="209"/>
      <c r="AC76" s="209"/>
      <c r="AD76" s="210"/>
      <c r="AE76" s="208">
        <f>基本!$F$35</f>
        <v>0</v>
      </c>
      <c r="AF76" s="209"/>
      <c r="AG76" s="209"/>
      <c r="AH76" s="209"/>
      <c r="AI76" s="210"/>
    </row>
    <row r="77" spans="1:35">
      <c r="A77" s="1">
        <f t="shared" si="3"/>
        <v>0</v>
      </c>
      <c r="C77" s="205" t="str">
        <f>$C$25</f>
        <v>強化拠点校強化事業</v>
      </c>
      <c r="D77" s="206"/>
      <c r="E77" s="206"/>
      <c r="F77" s="206"/>
      <c r="G77" s="206"/>
      <c r="H77" s="206"/>
      <c r="I77" s="206"/>
      <c r="J77" s="206"/>
      <c r="K77" s="206"/>
      <c r="L77" s="206"/>
      <c r="M77" s="206"/>
      <c r="N77" s="206"/>
      <c r="O77" s="206"/>
      <c r="P77" s="206"/>
      <c r="Q77" s="206"/>
      <c r="R77" s="206"/>
      <c r="S77" s="206"/>
      <c r="T77" s="207"/>
      <c r="U77" s="208">
        <f>基本!$E$36</f>
        <v>0</v>
      </c>
      <c r="V77" s="209"/>
      <c r="W77" s="209"/>
      <c r="X77" s="209"/>
      <c r="Y77" s="210"/>
      <c r="Z77" s="208">
        <f t="shared" si="4"/>
        <v>0</v>
      </c>
      <c r="AA77" s="209"/>
      <c r="AB77" s="209"/>
      <c r="AC77" s="209"/>
      <c r="AD77" s="210"/>
      <c r="AE77" s="208">
        <f>基本!$F$36</f>
        <v>0</v>
      </c>
      <c r="AF77" s="209"/>
      <c r="AG77" s="209"/>
      <c r="AH77" s="209"/>
      <c r="AI77" s="210"/>
    </row>
    <row r="78" spans="1:35">
      <c r="A78" s="1">
        <f t="shared" si="3"/>
        <v>0</v>
      </c>
      <c r="C78" s="205" t="str">
        <f>$C$26</f>
        <v>トップスポーツクラブ強化事業</v>
      </c>
      <c r="D78" s="206"/>
      <c r="E78" s="206"/>
      <c r="F78" s="206"/>
      <c r="G78" s="206"/>
      <c r="H78" s="206"/>
      <c r="I78" s="206"/>
      <c r="J78" s="206"/>
      <c r="K78" s="206"/>
      <c r="L78" s="206"/>
      <c r="M78" s="206"/>
      <c r="N78" s="206"/>
      <c r="O78" s="206"/>
      <c r="P78" s="206"/>
      <c r="Q78" s="206"/>
      <c r="R78" s="206"/>
      <c r="S78" s="206"/>
      <c r="T78" s="207"/>
      <c r="U78" s="208">
        <f>基本!$E$37</f>
        <v>0</v>
      </c>
      <c r="V78" s="209"/>
      <c r="W78" s="209"/>
      <c r="X78" s="209"/>
      <c r="Y78" s="210"/>
      <c r="Z78" s="208">
        <f t="shared" si="4"/>
        <v>0</v>
      </c>
      <c r="AA78" s="209"/>
      <c r="AB78" s="209"/>
      <c r="AC78" s="209"/>
      <c r="AD78" s="210"/>
      <c r="AE78" s="208">
        <f>基本!$F$37</f>
        <v>0</v>
      </c>
      <c r="AF78" s="209"/>
      <c r="AG78" s="209"/>
      <c r="AH78" s="209"/>
      <c r="AI78" s="210"/>
    </row>
    <row r="79" spans="1:35">
      <c r="A79" s="1">
        <f t="shared" si="3"/>
        <v>0</v>
      </c>
      <c r="C79" s="205" t="str">
        <f>$C$27</f>
        <v>山口次世代コーチャーズ育成事業</v>
      </c>
      <c r="D79" s="206"/>
      <c r="E79" s="206"/>
      <c r="F79" s="206"/>
      <c r="G79" s="206"/>
      <c r="H79" s="206"/>
      <c r="I79" s="206"/>
      <c r="J79" s="206"/>
      <c r="K79" s="206"/>
      <c r="L79" s="206"/>
      <c r="M79" s="206"/>
      <c r="N79" s="206"/>
      <c r="O79" s="206"/>
      <c r="P79" s="206"/>
      <c r="Q79" s="206"/>
      <c r="R79" s="206"/>
      <c r="S79" s="206"/>
      <c r="T79" s="207"/>
      <c r="U79" s="208">
        <f>基本!$E$38</f>
        <v>0</v>
      </c>
      <c r="V79" s="209"/>
      <c r="W79" s="209"/>
      <c r="X79" s="209"/>
      <c r="Y79" s="210"/>
      <c r="Z79" s="208">
        <f t="shared" si="4"/>
        <v>0</v>
      </c>
      <c r="AA79" s="209"/>
      <c r="AB79" s="209"/>
      <c r="AC79" s="209"/>
      <c r="AD79" s="210"/>
      <c r="AE79" s="208">
        <f>基本!$F$38</f>
        <v>0</v>
      </c>
      <c r="AF79" s="209"/>
      <c r="AG79" s="209"/>
      <c r="AH79" s="209"/>
      <c r="AI79" s="210"/>
    </row>
    <row r="80" spans="1:35">
      <c r="A80" s="1">
        <f t="shared" si="3"/>
        <v>0</v>
      </c>
      <c r="C80" s="205" t="str">
        <f>$C$28</f>
        <v>やまぐち未来アスリート育成事業</v>
      </c>
      <c r="D80" s="206"/>
      <c r="E80" s="206"/>
      <c r="F80" s="206"/>
      <c r="G80" s="206"/>
      <c r="H80" s="206"/>
      <c r="I80" s="206"/>
      <c r="J80" s="206"/>
      <c r="K80" s="206"/>
      <c r="L80" s="206"/>
      <c r="M80" s="206"/>
      <c r="N80" s="206"/>
      <c r="O80" s="206"/>
      <c r="P80" s="206"/>
      <c r="Q80" s="206"/>
      <c r="R80" s="206"/>
      <c r="S80" s="206"/>
      <c r="T80" s="207"/>
      <c r="U80" s="208">
        <f>基本!$E$39</f>
        <v>0</v>
      </c>
      <c r="V80" s="209"/>
      <c r="W80" s="209"/>
      <c r="X80" s="209"/>
      <c r="Y80" s="210"/>
      <c r="Z80" s="208">
        <f t="shared" ref="Z80" si="5">AE80-U80</f>
        <v>0</v>
      </c>
      <c r="AA80" s="209"/>
      <c r="AB80" s="209"/>
      <c r="AC80" s="209"/>
      <c r="AD80" s="210"/>
      <c r="AE80" s="208">
        <f>基本!$F$39</f>
        <v>0</v>
      </c>
      <c r="AF80" s="209"/>
      <c r="AG80" s="209"/>
      <c r="AH80" s="209"/>
      <c r="AI80" s="210"/>
    </row>
    <row r="81" spans="1:35" ht="15" thickBot="1">
      <c r="A81" s="1">
        <f t="shared" si="3"/>
        <v>0</v>
      </c>
      <c r="C81" s="235" t="str">
        <f>$C$29</f>
        <v>トップアスリート等を活用した魅力発信事業</v>
      </c>
      <c r="D81" s="236"/>
      <c r="E81" s="236"/>
      <c r="F81" s="236"/>
      <c r="G81" s="236"/>
      <c r="H81" s="236"/>
      <c r="I81" s="236"/>
      <c r="J81" s="236"/>
      <c r="K81" s="236"/>
      <c r="L81" s="236"/>
      <c r="M81" s="236"/>
      <c r="N81" s="236"/>
      <c r="O81" s="236"/>
      <c r="P81" s="236"/>
      <c r="Q81" s="236"/>
      <c r="R81" s="236"/>
      <c r="S81" s="236"/>
      <c r="T81" s="237"/>
      <c r="U81" s="225">
        <f>基本!$E$40</f>
        <v>0</v>
      </c>
      <c r="V81" s="226"/>
      <c r="W81" s="226"/>
      <c r="X81" s="226"/>
      <c r="Y81" s="227"/>
      <c r="Z81" s="225">
        <f t="shared" si="4"/>
        <v>0</v>
      </c>
      <c r="AA81" s="226"/>
      <c r="AB81" s="226"/>
      <c r="AC81" s="226"/>
      <c r="AD81" s="227"/>
      <c r="AE81" s="225">
        <f>基本!$F$40</f>
        <v>0</v>
      </c>
      <c r="AF81" s="226"/>
      <c r="AG81" s="226"/>
      <c r="AH81" s="226"/>
      <c r="AI81" s="227"/>
    </row>
    <row r="82" spans="1:35" ht="15" thickTop="1">
      <c r="A82" s="1">
        <f t="shared" si="3"/>
        <v>0</v>
      </c>
      <c r="C82" s="238" t="s">
        <v>32</v>
      </c>
      <c r="D82" s="239"/>
      <c r="E82" s="239"/>
      <c r="F82" s="239"/>
      <c r="G82" s="239"/>
      <c r="H82" s="239"/>
      <c r="I82" s="239"/>
      <c r="J82" s="239"/>
      <c r="K82" s="239"/>
      <c r="L82" s="239"/>
      <c r="M82" s="239"/>
      <c r="N82" s="239"/>
      <c r="O82" s="239"/>
      <c r="P82" s="239"/>
      <c r="Q82" s="239"/>
      <c r="R82" s="239"/>
      <c r="S82" s="239"/>
      <c r="T82" s="240"/>
      <c r="U82" s="228">
        <f>SUM(U75:Y81)</f>
        <v>0</v>
      </c>
      <c r="V82" s="229"/>
      <c r="W82" s="229"/>
      <c r="X82" s="229"/>
      <c r="Y82" s="230"/>
      <c r="Z82" s="228">
        <f>SUM(Z75:AD81)</f>
        <v>0</v>
      </c>
      <c r="AA82" s="229"/>
      <c r="AB82" s="229"/>
      <c r="AC82" s="229"/>
      <c r="AD82" s="230"/>
      <c r="AE82" s="228">
        <f>SUM(AE75:AI81)</f>
        <v>0</v>
      </c>
      <c r="AF82" s="229"/>
      <c r="AG82" s="229"/>
      <c r="AH82" s="229"/>
      <c r="AI82" s="230"/>
    </row>
    <row r="83" spans="1:35">
      <c r="A83" s="1">
        <f t="shared" si="3"/>
        <v>0</v>
      </c>
    </row>
    <row r="84" spans="1:35">
      <c r="A84" s="1">
        <f t="shared" si="3"/>
        <v>0</v>
      </c>
      <c r="B84" s="218" t="s">
        <v>179</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row>
    <row r="85" spans="1:35">
      <c r="A85" s="1">
        <f t="shared" si="3"/>
        <v>0</v>
      </c>
      <c r="C85" s="179" t="s">
        <v>191</v>
      </c>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row>
    <row r="86" spans="1:35">
      <c r="A86" s="1">
        <f t="shared" si="3"/>
        <v>0</v>
      </c>
      <c r="C86" s="179" t="s">
        <v>192</v>
      </c>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row>
    <row r="87" spans="1:35">
      <c r="A87" s="1">
        <f t="shared" si="3"/>
        <v>0</v>
      </c>
      <c r="C87" s="179" t="s">
        <v>193</v>
      </c>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row>
    <row r="88" spans="1:35">
      <c r="A88" s="1">
        <f t="shared" si="3"/>
        <v>0</v>
      </c>
    </row>
    <row r="89" spans="1:35">
      <c r="A89" s="1">
        <f t="shared" si="3"/>
        <v>0</v>
      </c>
      <c r="B89" s="218" t="s">
        <v>184</v>
      </c>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row>
    <row r="90" spans="1:35">
      <c r="A90" s="1">
        <f t="shared" si="3"/>
        <v>0</v>
      </c>
      <c r="C90" s="224" t="str">
        <f>IF(基本!$B$26="","","　"&amp;基本!$B$26)</f>
        <v/>
      </c>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row>
    <row r="91" spans="1:35">
      <c r="A91" s="1">
        <f t="shared" si="3"/>
        <v>0</v>
      </c>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row>
    <row r="92" spans="1:35">
      <c r="A92" s="1">
        <f t="shared" si="3"/>
        <v>0</v>
      </c>
    </row>
    <row r="93" spans="1:35">
      <c r="A93" s="1">
        <f t="shared" si="3"/>
        <v>0</v>
      </c>
      <c r="B93" s="218" t="s">
        <v>185</v>
      </c>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row>
    <row r="94" spans="1:35">
      <c r="A94" s="1">
        <f t="shared" si="3"/>
        <v>0</v>
      </c>
      <c r="C94" s="224" t="str">
        <f>IF(基本!$B$28="","","　"&amp;基本!$B$28)</f>
        <v/>
      </c>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row>
    <row r="95" spans="1:35">
      <c r="A95" s="1">
        <f t="shared" si="3"/>
        <v>0</v>
      </c>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row>
    <row r="96" spans="1:35">
      <c r="A96" s="1">
        <f t="shared" si="3"/>
        <v>0</v>
      </c>
    </row>
    <row r="97" spans="1:35">
      <c r="A97" s="1">
        <f t="shared" si="3"/>
        <v>0</v>
      </c>
    </row>
    <row r="98" spans="1:35">
      <c r="A98" s="1">
        <f t="shared" si="3"/>
        <v>0</v>
      </c>
    </row>
    <row r="99" spans="1:35">
      <c r="A99" s="1">
        <f t="shared" si="3"/>
        <v>0</v>
      </c>
    </row>
    <row r="100" spans="1:35">
      <c r="A100" s="1">
        <f t="shared" si="3"/>
        <v>0</v>
      </c>
    </row>
    <row r="101" spans="1:35">
      <c r="A101" s="1">
        <f t="shared" si="3"/>
        <v>0</v>
      </c>
    </row>
    <row r="102" spans="1:35">
      <c r="A102" s="1">
        <f t="shared" si="3"/>
        <v>0</v>
      </c>
    </row>
    <row r="103" spans="1:35">
      <c r="A103" s="1">
        <f t="shared" si="3"/>
        <v>0</v>
      </c>
    </row>
    <row r="104" spans="1:35">
      <c r="A104" s="1">
        <f>IF(基本!$B$24="実績報告",1,0)</f>
        <v>0</v>
      </c>
      <c r="B104" s="179" t="s">
        <v>168</v>
      </c>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row>
    <row r="105" spans="1:35">
      <c r="A105" s="1">
        <f>A104</f>
        <v>0</v>
      </c>
      <c r="B105" s="179" t="s">
        <v>194</v>
      </c>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row>
    <row r="106" spans="1:35">
      <c r="A106" s="1">
        <f t="shared" ref="A106:A154" si="6">A105</f>
        <v>0</v>
      </c>
      <c r="V106" s="180" t="str">
        <f>IF(基本!$H$25="","",基本!$H$25)</f>
        <v/>
      </c>
      <c r="W106" s="180"/>
      <c r="X106" s="180"/>
      <c r="Y106" s="180"/>
      <c r="Z106" s="180"/>
      <c r="AA106" s="180"/>
      <c r="AB106" s="180"/>
      <c r="AC106" s="180"/>
      <c r="AD106" s="180"/>
      <c r="AE106" s="180"/>
      <c r="AF106" s="180"/>
      <c r="AG106" s="180"/>
      <c r="AH106" s="180"/>
      <c r="AI106" s="180"/>
    </row>
    <row r="107" spans="1:35">
      <c r="A107" s="1">
        <f t="shared" si="6"/>
        <v>0</v>
      </c>
      <c r="V107" s="180" t="str">
        <f>IF(基本!$H$24="","",基本!$H$24)</f>
        <v>令和７年(2025年)４月１日</v>
      </c>
      <c r="W107" s="180"/>
      <c r="X107" s="180"/>
      <c r="Y107" s="180"/>
      <c r="Z107" s="180"/>
      <c r="AA107" s="180"/>
      <c r="AB107" s="180"/>
      <c r="AC107" s="180"/>
      <c r="AD107" s="180"/>
      <c r="AE107" s="180"/>
      <c r="AF107" s="180"/>
      <c r="AG107" s="180"/>
      <c r="AH107" s="180"/>
      <c r="AI107" s="180"/>
    </row>
    <row r="108" spans="1:35">
      <c r="A108" s="1">
        <f t="shared" si="6"/>
        <v>0</v>
      </c>
    </row>
    <row r="109" spans="1:35">
      <c r="A109" s="1">
        <f t="shared" si="6"/>
        <v>0</v>
      </c>
      <c r="B109" s="179" t="s">
        <v>170</v>
      </c>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row>
    <row r="110" spans="1:35">
      <c r="A110" s="1">
        <f t="shared" si="6"/>
        <v>0</v>
      </c>
    </row>
    <row r="111" spans="1:35">
      <c r="A111" s="1">
        <f t="shared" si="6"/>
        <v>0</v>
      </c>
      <c r="Q111" s="180" t="s">
        <v>7</v>
      </c>
      <c r="R111" s="180"/>
      <c r="S111" s="180"/>
      <c r="T111" s="180"/>
      <c r="V111" s="178" t="str">
        <f>IF(基本!$B$6="","",基本!$B$6)</f>
        <v/>
      </c>
      <c r="W111" s="178"/>
      <c r="X111" s="178"/>
      <c r="Y111" s="178"/>
      <c r="Z111" s="178"/>
      <c r="AA111" s="178"/>
      <c r="AB111" s="178"/>
      <c r="AC111" s="178"/>
      <c r="AD111" s="178"/>
      <c r="AE111" s="178"/>
      <c r="AF111" s="178"/>
      <c r="AG111" s="178"/>
      <c r="AH111" s="178"/>
      <c r="AI111" s="178"/>
    </row>
    <row r="112" spans="1:35">
      <c r="A112" s="1">
        <f t="shared" si="6"/>
        <v>0</v>
      </c>
      <c r="Q112" s="180" t="s">
        <v>171</v>
      </c>
      <c r="R112" s="180"/>
      <c r="S112" s="180"/>
      <c r="T112" s="180"/>
      <c r="V112" s="178" t="str">
        <f>IF(基本!$B$7="","",基本!$B$7)</f>
        <v/>
      </c>
      <c r="W112" s="178"/>
      <c r="X112" s="178"/>
      <c r="Y112" s="178"/>
      <c r="Z112" s="178"/>
      <c r="AA112" s="178"/>
      <c r="AB112" s="178"/>
      <c r="AC112" s="178"/>
      <c r="AD112" s="178"/>
      <c r="AE112" s="178"/>
      <c r="AF112" s="178"/>
      <c r="AG112" s="178"/>
      <c r="AH112" s="178"/>
      <c r="AI112" s="178"/>
    </row>
    <row r="113" spans="1:35">
      <c r="A113" s="1">
        <f t="shared" si="6"/>
        <v>0</v>
      </c>
      <c r="Q113" s="180" t="s">
        <v>172</v>
      </c>
      <c r="R113" s="180"/>
      <c r="S113" s="180"/>
      <c r="T113" s="180"/>
      <c r="V113" s="178" t="str">
        <f>IF(基本!$B$8="","",CONCATENATE("　",基本!$B$8,"　　",基本!$F$8))</f>
        <v/>
      </c>
      <c r="W113" s="178"/>
      <c r="X113" s="178"/>
      <c r="Y113" s="178"/>
      <c r="Z113" s="178"/>
      <c r="AA113" s="178"/>
      <c r="AB113" s="178"/>
      <c r="AC113" s="178"/>
      <c r="AD113" s="178"/>
      <c r="AE113" s="178"/>
      <c r="AF113" s="178"/>
      <c r="AG113" s="178"/>
      <c r="AH113" s="178"/>
      <c r="AI113" s="178"/>
    </row>
    <row r="114" spans="1:35">
      <c r="A114" s="1">
        <f t="shared" si="6"/>
        <v>0</v>
      </c>
    </row>
    <row r="115" spans="1:35">
      <c r="A115" s="1">
        <f t="shared" si="6"/>
        <v>0</v>
      </c>
      <c r="B115" s="223" t="str">
        <f>CONCATENATE(基本!$D$3,"年度公益財団法人山口県スポーツ協会競技スポーツ推進事業費補助金事業実績報告書")</f>
        <v>令和７年度公益財団法人山口県スポーツ協会競技スポーツ推進事業費補助金事業実績報告書</v>
      </c>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row>
    <row r="116" spans="1:35">
      <c r="A116" s="1">
        <f t="shared" si="6"/>
        <v>0</v>
      </c>
    </row>
    <row r="117" spans="1:35">
      <c r="A117" s="1">
        <f t="shared" si="6"/>
        <v>0</v>
      </c>
      <c r="B117" s="181" t="str">
        <f>CONCATENATE("　",基本!$H$32,"付",基本!$H$33,"で交付決定を受けた",基本!$D$3,"年度公益財団法人山口県スポーツ協会競技スポーツ推進事業費補助金に係る事業実績について、下記のとおり関係書類を添えて報告します。")</f>
        <v>　令和７年(2025年)４月１日付令７山スポ協第　　　号で交付決定を受けた令和７年度公益財団法人山口県スポーツ協会競技スポーツ推進事業費補助金に係る事業実績について、下記のとおり関係書類を添えて報告します。</v>
      </c>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row>
    <row r="118" spans="1:35">
      <c r="A118" s="1">
        <f t="shared" si="6"/>
        <v>0</v>
      </c>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row>
    <row r="119" spans="1:35">
      <c r="A119" s="1">
        <f t="shared" si="6"/>
        <v>0</v>
      </c>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row>
    <row r="120" spans="1:35">
      <c r="A120" s="1">
        <f t="shared" si="6"/>
        <v>0</v>
      </c>
    </row>
    <row r="121" spans="1:35">
      <c r="A121" s="1">
        <f t="shared" si="6"/>
        <v>0</v>
      </c>
      <c r="B121" s="182" t="s">
        <v>174</v>
      </c>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row>
    <row r="122" spans="1:35">
      <c r="A122" s="1">
        <f t="shared" si="6"/>
        <v>0</v>
      </c>
      <c r="B122" s="218" t="s">
        <v>195</v>
      </c>
      <c r="C122" s="218"/>
      <c r="D122" s="218"/>
      <c r="E122" s="218"/>
      <c r="F122" s="218"/>
      <c r="G122" s="218"/>
      <c r="H122" s="218"/>
      <c r="I122" s="218"/>
      <c r="J122" s="218"/>
      <c r="K122" s="218"/>
      <c r="L122" s="218"/>
      <c r="M122" s="222">
        <f>AD132</f>
        <v>0</v>
      </c>
      <c r="N122" s="222"/>
      <c r="O122" s="222"/>
      <c r="P122" s="222"/>
      <c r="Q122" s="222"/>
      <c r="R122" s="218" t="s">
        <v>176</v>
      </c>
      <c r="S122" s="218"/>
      <c r="T122" s="218"/>
      <c r="U122" s="218"/>
      <c r="V122" s="218"/>
      <c r="W122" s="218"/>
      <c r="X122" s="218"/>
      <c r="Y122" s="218"/>
      <c r="Z122" s="218"/>
      <c r="AA122" s="218"/>
      <c r="AB122" s="218"/>
      <c r="AC122" s="218"/>
      <c r="AD122" s="218"/>
      <c r="AE122" s="218"/>
      <c r="AF122" s="218"/>
      <c r="AG122" s="218"/>
      <c r="AH122" s="218"/>
      <c r="AI122" s="218"/>
    </row>
    <row r="123" spans="1:35">
      <c r="A123" s="1">
        <f t="shared" si="6"/>
        <v>0</v>
      </c>
      <c r="C123" s="216" t="s">
        <v>190</v>
      </c>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row>
    <row r="124" spans="1:35">
      <c r="A124" s="1">
        <f t="shared" si="6"/>
        <v>0</v>
      </c>
      <c r="C124" s="217" t="s">
        <v>31</v>
      </c>
      <c r="D124" s="217"/>
      <c r="E124" s="217"/>
      <c r="F124" s="217"/>
      <c r="G124" s="217"/>
      <c r="H124" s="217"/>
      <c r="I124" s="217"/>
      <c r="J124" s="217"/>
      <c r="K124" s="217"/>
      <c r="L124" s="217"/>
      <c r="M124" s="217"/>
      <c r="N124" s="217"/>
      <c r="O124" s="217"/>
      <c r="P124" s="217"/>
      <c r="Q124" s="217"/>
      <c r="R124" s="217"/>
      <c r="S124" s="217"/>
      <c r="T124" s="217"/>
      <c r="U124" s="217"/>
      <c r="V124" s="217"/>
      <c r="W124" s="217"/>
      <c r="X124" s="217" t="s">
        <v>196</v>
      </c>
      <c r="Y124" s="217"/>
      <c r="Z124" s="217"/>
      <c r="AA124" s="217"/>
      <c r="AB124" s="217"/>
      <c r="AC124" s="217"/>
      <c r="AD124" s="217" t="s">
        <v>178</v>
      </c>
      <c r="AE124" s="217"/>
      <c r="AF124" s="217"/>
      <c r="AG124" s="217"/>
      <c r="AH124" s="217"/>
      <c r="AI124" s="217"/>
    </row>
    <row r="125" spans="1:35">
      <c r="A125" s="1">
        <f t="shared" si="6"/>
        <v>0</v>
      </c>
      <c r="C125" s="213" t="str">
        <f>基本!$A$34</f>
        <v>チームやまぐちパワーアップ事業</v>
      </c>
      <c r="D125" s="213"/>
      <c r="E125" s="213"/>
      <c r="F125" s="213"/>
      <c r="G125" s="213"/>
      <c r="H125" s="213"/>
      <c r="I125" s="213"/>
      <c r="J125" s="213"/>
      <c r="K125" s="213"/>
      <c r="L125" s="213"/>
      <c r="M125" s="213"/>
      <c r="N125" s="213"/>
      <c r="O125" s="213"/>
      <c r="P125" s="213"/>
      <c r="Q125" s="213"/>
      <c r="R125" s="213"/>
      <c r="S125" s="213"/>
      <c r="T125" s="213"/>
      <c r="U125" s="213"/>
      <c r="V125" s="213"/>
      <c r="W125" s="213"/>
      <c r="X125" s="214" t="str">
        <f>IF(AD125=0,"","○")</f>
        <v/>
      </c>
      <c r="Y125" s="214"/>
      <c r="Z125" s="214"/>
      <c r="AA125" s="214"/>
      <c r="AB125" s="214"/>
      <c r="AC125" s="214"/>
      <c r="AD125" s="215">
        <f>基本!$F$34</f>
        <v>0</v>
      </c>
      <c r="AE125" s="215"/>
      <c r="AF125" s="215"/>
      <c r="AG125" s="215"/>
      <c r="AH125" s="215"/>
      <c r="AI125" s="215"/>
    </row>
    <row r="126" spans="1:35">
      <c r="A126" s="1">
        <f t="shared" si="6"/>
        <v>0</v>
      </c>
      <c r="C126" s="202" t="str">
        <f>基本!$A$35</f>
        <v>中国ブロック突破・国スポ入賞に向けた強化事業</v>
      </c>
      <c r="D126" s="202"/>
      <c r="E126" s="202"/>
      <c r="F126" s="202"/>
      <c r="G126" s="202"/>
      <c r="H126" s="202"/>
      <c r="I126" s="202"/>
      <c r="J126" s="202"/>
      <c r="K126" s="202"/>
      <c r="L126" s="202"/>
      <c r="M126" s="202"/>
      <c r="N126" s="202"/>
      <c r="O126" s="202"/>
      <c r="P126" s="202"/>
      <c r="Q126" s="202"/>
      <c r="R126" s="202"/>
      <c r="S126" s="202"/>
      <c r="T126" s="202"/>
      <c r="U126" s="202"/>
      <c r="V126" s="202"/>
      <c r="W126" s="202"/>
      <c r="X126" s="203" t="str">
        <f t="shared" ref="X126:X131" si="7">IF(AD126=0,"","○")</f>
        <v/>
      </c>
      <c r="Y126" s="203"/>
      <c r="Z126" s="203"/>
      <c r="AA126" s="203"/>
      <c r="AB126" s="203"/>
      <c r="AC126" s="203"/>
      <c r="AD126" s="204">
        <f>基本!$F$35</f>
        <v>0</v>
      </c>
      <c r="AE126" s="204"/>
      <c r="AF126" s="204"/>
      <c r="AG126" s="204"/>
      <c r="AH126" s="204"/>
      <c r="AI126" s="204"/>
    </row>
    <row r="127" spans="1:35">
      <c r="A127" s="1">
        <f t="shared" si="6"/>
        <v>0</v>
      </c>
      <c r="C127" s="202" t="str">
        <f>基本!$A$36</f>
        <v>強化拠点校強化事業</v>
      </c>
      <c r="D127" s="202"/>
      <c r="E127" s="202"/>
      <c r="F127" s="202"/>
      <c r="G127" s="202"/>
      <c r="H127" s="202"/>
      <c r="I127" s="202"/>
      <c r="J127" s="202"/>
      <c r="K127" s="202"/>
      <c r="L127" s="202"/>
      <c r="M127" s="202"/>
      <c r="N127" s="202"/>
      <c r="O127" s="202"/>
      <c r="P127" s="202"/>
      <c r="Q127" s="202"/>
      <c r="R127" s="202"/>
      <c r="S127" s="202"/>
      <c r="T127" s="202"/>
      <c r="U127" s="202"/>
      <c r="V127" s="202"/>
      <c r="W127" s="202"/>
      <c r="X127" s="203" t="str">
        <f t="shared" si="7"/>
        <v/>
      </c>
      <c r="Y127" s="203"/>
      <c r="Z127" s="203"/>
      <c r="AA127" s="203"/>
      <c r="AB127" s="203"/>
      <c r="AC127" s="203"/>
      <c r="AD127" s="204">
        <f>基本!$F$36</f>
        <v>0</v>
      </c>
      <c r="AE127" s="204"/>
      <c r="AF127" s="204"/>
      <c r="AG127" s="204"/>
      <c r="AH127" s="204"/>
      <c r="AI127" s="204"/>
    </row>
    <row r="128" spans="1:35">
      <c r="A128" s="1">
        <f t="shared" si="6"/>
        <v>0</v>
      </c>
      <c r="C128" s="202" t="str">
        <f>基本!$A$37</f>
        <v>トップスポーツクラブ強化事業</v>
      </c>
      <c r="D128" s="202"/>
      <c r="E128" s="202"/>
      <c r="F128" s="202"/>
      <c r="G128" s="202"/>
      <c r="H128" s="202"/>
      <c r="I128" s="202"/>
      <c r="J128" s="202"/>
      <c r="K128" s="202"/>
      <c r="L128" s="202"/>
      <c r="M128" s="202"/>
      <c r="N128" s="202"/>
      <c r="O128" s="202"/>
      <c r="P128" s="202"/>
      <c r="Q128" s="202"/>
      <c r="R128" s="202"/>
      <c r="S128" s="202"/>
      <c r="T128" s="202"/>
      <c r="U128" s="202"/>
      <c r="V128" s="202"/>
      <c r="W128" s="202"/>
      <c r="X128" s="203" t="str">
        <f t="shared" si="7"/>
        <v/>
      </c>
      <c r="Y128" s="203"/>
      <c r="Z128" s="203"/>
      <c r="AA128" s="203"/>
      <c r="AB128" s="203"/>
      <c r="AC128" s="203"/>
      <c r="AD128" s="204">
        <f>基本!$F$37</f>
        <v>0</v>
      </c>
      <c r="AE128" s="204"/>
      <c r="AF128" s="204"/>
      <c r="AG128" s="204"/>
      <c r="AH128" s="204"/>
      <c r="AI128" s="204"/>
    </row>
    <row r="129" spans="1:35">
      <c r="A129" s="1">
        <f t="shared" si="6"/>
        <v>0</v>
      </c>
      <c r="C129" s="202" t="str">
        <f>基本!$A$38</f>
        <v>山口次世代コーチャーズ育成事業</v>
      </c>
      <c r="D129" s="202"/>
      <c r="E129" s="202"/>
      <c r="F129" s="202"/>
      <c r="G129" s="202"/>
      <c r="H129" s="202"/>
      <c r="I129" s="202"/>
      <c r="J129" s="202"/>
      <c r="K129" s="202"/>
      <c r="L129" s="202"/>
      <c r="M129" s="202"/>
      <c r="N129" s="202"/>
      <c r="O129" s="202"/>
      <c r="P129" s="202"/>
      <c r="Q129" s="202"/>
      <c r="R129" s="202"/>
      <c r="S129" s="202"/>
      <c r="T129" s="202"/>
      <c r="U129" s="202"/>
      <c r="V129" s="202"/>
      <c r="W129" s="202"/>
      <c r="X129" s="203" t="str">
        <f t="shared" si="7"/>
        <v/>
      </c>
      <c r="Y129" s="203"/>
      <c r="Z129" s="203"/>
      <c r="AA129" s="203"/>
      <c r="AB129" s="203"/>
      <c r="AC129" s="203"/>
      <c r="AD129" s="204">
        <f>基本!$F$38</f>
        <v>0</v>
      </c>
      <c r="AE129" s="204"/>
      <c r="AF129" s="204"/>
      <c r="AG129" s="204"/>
      <c r="AH129" s="204"/>
      <c r="AI129" s="204"/>
    </row>
    <row r="130" spans="1:35">
      <c r="A130" s="1">
        <f t="shared" si="6"/>
        <v>0</v>
      </c>
      <c r="C130" s="202" t="str">
        <f>基本!$A$39</f>
        <v>やまぐち未来アスリート育成事業</v>
      </c>
      <c r="D130" s="202"/>
      <c r="E130" s="202"/>
      <c r="F130" s="202"/>
      <c r="G130" s="202"/>
      <c r="H130" s="202"/>
      <c r="I130" s="202"/>
      <c r="J130" s="202"/>
      <c r="K130" s="202"/>
      <c r="L130" s="202"/>
      <c r="M130" s="202"/>
      <c r="N130" s="202"/>
      <c r="O130" s="202"/>
      <c r="P130" s="202"/>
      <c r="Q130" s="202"/>
      <c r="R130" s="202"/>
      <c r="S130" s="202"/>
      <c r="T130" s="202"/>
      <c r="U130" s="202"/>
      <c r="V130" s="202"/>
      <c r="W130" s="202"/>
      <c r="X130" s="203" t="str">
        <f t="shared" ref="X130" si="8">IF(AD130=0,"","○")</f>
        <v/>
      </c>
      <c r="Y130" s="203"/>
      <c r="Z130" s="203"/>
      <c r="AA130" s="203"/>
      <c r="AB130" s="203"/>
      <c r="AC130" s="203"/>
      <c r="AD130" s="204">
        <f>基本!$F$39</f>
        <v>0</v>
      </c>
      <c r="AE130" s="204"/>
      <c r="AF130" s="204"/>
      <c r="AG130" s="204"/>
      <c r="AH130" s="204"/>
      <c r="AI130" s="204"/>
    </row>
    <row r="131" spans="1:35" ht="15" thickBot="1">
      <c r="A131" s="1">
        <f t="shared" si="6"/>
        <v>0</v>
      </c>
      <c r="C131" s="219" t="str">
        <f>基本!$A$40</f>
        <v>トップアスリート等を活用した魅力発信事業</v>
      </c>
      <c r="D131" s="219"/>
      <c r="E131" s="219"/>
      <c r="F131" s="219"/>
      <c r="G131" s="219"/>
      <c r="H131" s="219"/>
      <c r="I131" s="219"/>
      <c r="J131" s="219"/>
      <c r="K131" s="219"/>
      <c r="L131" s="219"/>
      <c r="M131" s="219"/>
      <c r="N131" s="219"/>
      <c r="O131" s="219"/>
      <c r="P131" s="219"/>
      <c r="Q131" s="219"/>
      <c r="R131" s="219"/>
      <c r="S131" s="219"/>
      <c r="T131" s="219"/>
      <c r="U131" s="219"/>
      <c r="V131" s="219"/>
      <c r="W131" s="219"/>
      <c r="X131" s="220" t="str">
        <f t="shared" si="7"/>
        <v/>
      </c>
      <c r="Y131" s="220"/>
      <c r="Z131" s="220"/>
      <c r="AA131" s="220"/>
      <c r="AB131" s="220"/>
      <c r="AC131" s="220"/>
      <c r="AD131" s="221">
        <f>基本!$F$40</f>
        <v>0</v>
      </c>
      <c r="AE131" s="221"/>
      <c r="AF131" s="221"/>
      <c r="AG131" s="221"/>
      <c r="AH131" s="221"/>
      <c r="AI131" s="221"/>
    </row>
    <row r="132" spans="1:35" ht="15" thickTop="1">
      <c r="A132" s="1">
        <f t="shared" si="6"/>
        <v>0</v>
      </c>
      <c r="C132" s="211" t="s">
        <v>32</v>
      </c>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2">
        <f>SUM(AD125:AI131)</f>
        <v>0</v>
      </c>
      <c r="AE132" s="212"/>
      <c r="AF132" s="212"/>
      <c r="AG132" s="212"/>
      <c r="AH132" s="212"/>
      <c r="AI132" s="212"/>
    </row>
    <row r="133" spans="1:35">
      <c r="A133" s="1">
        <f t="shared" si="6"/>
        <v>0</v>
      </c>
    </row>
    <row r="134" spans="1:35">
      <c r="A134" s="1">
        <f t="shared" si="6"/>
        <v>0</v>
      </c>
      <c r="B134" s="218" t="s">
        <v>179</v>
      </c>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row>
    <row r="135" spans="1:35">
      <c r="A135" s="1">
        <f t="shared" si="6"/>
        <v>0</v>
      </c>
      <c r="C135" s="179" t="s">
        <v>197</v>
      </c>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row>
    <row r="136" spans="1:35">
      <c r="A136" s="1">
        <f t="shared" si="6"/>
        <v>0</v>
      </c>
      <c r="C136" s="179" t="s">
        <v>198</v>
      </c>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row>
    <row r="137" spans="1:35">
      <c r="A137" s="1">
        <f t="shared" si="6"/>
        <v>0</v>
      </c>
      <c r="C137" s="179" t="s">
        <v>193</v>
      </c>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row>
    <row r="138" spans="1:35">
      <c r="A138" s="1">
        <f t="shared" si="6"/>
        <v>0</v>
      </c>
    </row>
    <row r="139" spans="1:35">
      <c r="A139" s="1">
        <f t="shared" si="6"/>
        <v>0</v>
      </c>
    </row>
    <row r="140" spans="1:35">
      <c r="A140" s="1">
        <f t="shared" si="6"/>
        <v>0</v>
      </c>
    </row>
    <row r="141" spans="1:35">
      <c r="A141" s="1">
        <f t="shared" si="6"/>
        <v>0</v>
      </c>
    </row>
    <row r="142" spans="1:35">
      <c r="A142" s="1">
        <f t="shared" si="6"/>
        <v>0</v>
      </c>
    </row>
    <row r="143" spans="1:35">
      <c r="A143" s="1">
        <f t="shared" si="6"/>
        <v>0</v>
      </c>
    </row>
    <row r="144" spans="1:35">
      <c r="A144" s="1">
        <f t="shared" si="6"/>
        <v>0</v>
      </c>
    </row>
    <row r="145" spans="1:35">
      <c r="A145" s="1">
        <f t="shared" si="6"/>
        <v>0</v>
      </c>
    </row>
    <row r="146" spans="1:35">
      <c r="A146" s="1">
        <f t="shared" si="6"/>
        <v>0</v>
      </c>
    </row>
    <row r="147" spans="1:35">
      <c r="A147" s="1">
        <f t="shared" si="6"/>
        <v>0</v>
      </c>
    </row>
    <row r="148" spans="1:35">
      <c r="A148" s="1">
        <f t="shared" si="6"/>
        <v>0</v>
      </c>
    </row>
    <row r="149" spans="1:35">
      <c r="A149" s="1">
        <f t="shared" si="6"/>
        <v>0</v>
      </c>
    </row>
    <row r="150" spans="1:35">
      <c r="A150" s="1">
        <f t="shared" si="6"/>
        <v>0</v>
      </c>
    </row>
    <row r="151" spans="1:35">
      <c r="A151" s="1">
        <f t="shared" si="6"/>
        <v>0</v>
      </c>
    </row>
    <row r="152" spans="1:35">
      <c r="A152" s="1">
        <f t="shared" si="6"/>
        <v>0</v>
      </c>
    </row>
    <row r="153" spans="1:35">
      <c r="A153" s="1">
        <f t="shared" si="6"/>
        <v>0</v>
      </c>
    </row>
    <row r="154" spans="1:35">
      <c r="A154" s="1">
        <f t="shared" si="6"/>
        <v>0</v>
      </c>
    </row>
    <row r="155" spans="1:35">
      <c r="A155" s="1">
        <f>IF(基本!B24="実績報告",0,IF(O161&gt;0,1,0))</f>
        <v>0</v>
      </c>
      <c r="B155" s="179" t="s">
        <v>168</v>
      </c>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row>
    <row r="156" spans="1:35">
      <c r="A156" s="1">
        <f>A155</f>
        <v>0</v>
      </c>
      <c r="B156" s="179" t="s">
        <v>199</v>
      </c>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row>
    <row r="157" spans="1:35">
      <c r="A157" s="1">
        <f t="shared" ref="A157:A205" si="9">A156</f>
        <v>0</v>
      </c>
    </row>
    <row r="158" spans="1:35">
      <c r="A158" s="1">
        <f t="shared" si="9"/>
        <v>0</v>
      </c>
      <c r="B158" s="183" t="s">
        <v>200</v>
      </c>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row>
    <row r="159" spans="1:35">
      <c r="A159" s="1">
        <f t="shared" si="9"/>
        <v>0</v>
      </c>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row>
    <row r="160" spans="1:35">
      <c r="A160" s="1">
        <f t="shared" si="9"/>
        <v>0</v>
      </c>
    </row>
    <row r="161" spans="1:35">
      <c r="A161" s="1">
        <f t="shared" si="9"/>
        <v>0</v>
      </c>
      <c r="B161" s="201" t="s">
        <v>201</v>
      </c>
      <c r="C161" s="201"/>
      <c r="D161" s="201"/>
      <c r="E161" s="201"/>
      <c r="F161" s="201"/>
      <c r="G161" s="201"/>
      <c r="H161" s="201"/>
      <c r="I161" s="201"/>
      <c r="J161" s="201"/>
      <c r="K161" s="201"/>
      <c r="L161" s="201"/>
      <c r="M161" s="201"/>
      <c r="N161" s="201"/>
      <c r="O161" s="199">
        <f>IF(P170="","",P170)</f>
        <v>0</v>
      </c>
      <c r="P161" s="199"/>
      <c r="Q161" s="199"/>
      <c r="R161" s="199"/>
      <c r="S161" s="199"/>
      <c r="T161" s="199"/>
      <c r="U161" s="199"/>
      <c r="V161" s="199"/>
      <c r="W161" s="200" t="s">
        <v>202</v>
      </c>
      <c r="X161" s="200"/>
      <c r="Y161" s="200"/>
      <c r="Z161" s="200"/>
      <c r="AA161" s="200"/>
      <c r="AB161" s="200"/>
      <c r="AC161" s="200"/>
      <c r="AD161" s="200"/>
      <c r="AE161" s="200"/>
      <c r="AF161" s="200"/>
      <c r="AG161" s="200"/>
      <c r="AH161" s="200"/>
      <c r="AI161" s="200"/>
    </row>
    <row r="162" spans="1:35">
      <c r="A162" s="1">
        <f t="shared" si="9"/>
        <v>0</v>
      </c>
      <c r="B162" s="201"/>
      <c r="C162" s="201"/>
      <c r="D162" s="201"/>
      <c r="E162" s="201"/>
      <c r="F162" s="201"/>
      <c r="G162" s="201"/>
      <c r="H162" s="201"/>
      <c r="I162" s="201"/>
      <c r="J162" s="201"/>
      <c r="K162" s="201"/>
      <c r="L162" s="201"/>
      <c r="M162" s="201"/>
      <c r="N162" s="201"/>
      <c r="O162" s="199"/>
      <c r="P162" s="199"/>
      <c r="Q162" s="199"/>
      <c r="R162" s="199"/>
      <c r="S162" s="199"/>
      <c r="T162" s="199"/>
      <c r="U162" s="199"/>
      <c r="V162" s="199"/>
      <c r="W162" s="200"/>
      <c r="X162" s="200"/>
      <c r="Y162" s="200"/>
      <c r="Z162" s="200"/>
      <c r="AA162" s="200"/>
      <c r="AB162" s="200"/>
      <c r="AC162" s="200"/>
      <c r="AD162" s="200"/>
      <c r="AE162" s="200"/>
      <c r="AF162" s="200"/>
      <c r="AG162" s="200"/>
      <c r="AH162" s="200"/>
      <c r="AI162" s="200"/>
    </row>
    <row r="163" spans="1:35">
      <c r="A163" s="1">
        <f t="shared" si="9"/>
        <v>0</v>
      </c>
    </row>
    <row r="164" spans="1:35">
      <c r="A164" s="1">
        <f t="shared" si="9"/>
        <v>0</v>
      </c>
      <c r="B164" s="181" t="str">
        <f>CONCATENATE("　ただし、",基本!$H$32,"付",基本!$H$33,"で交付決定のあった",基本!$D$3,"年度公益財団法人山口県スポーツ協会競技スポーツ推進事業費補助金として")</f>
        <v>　ただし、令和７年(2025年)４月１日付令７山スポ協第　　　号で交付決定のあった令和７年度公益財団法人山口県スポーツ協会競技スポーツ推進事業費補助金として</v>
      </c>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row>
    <row r="165" spans="1:35">
      <c r="A165" s="1">
        <f t="shared" si="9"/>
        <v>0</v>
      </c>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row>
    <row r="166" spans="1:35">
      <c r="A166" s="1">
        <f t="shared" si="9"/>
        <v>0</v>
      </c>
    </row>
    <row r="167" spans="1:35">
      <c r="A167" s="1">
        <f t="shared" si="9"/>
        <v>0</v>
      </c>
      <c r="B167" s="179" t="s">
        <v>189</v>
      </c>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row>
    <row r="168" spans="1:35">
      <c r="A168" s="1">
        <f t="shared" si="9"/>
        <v>0</v>
      </c>
      <c r="B168" s="197" t="s">
        <v>208</v>
      </c>
      <c r="C168" s="197"/>
      <c r="D168" s="197"/>
      <c r="E168" s="197"/>
      <c r="F168" s="197"/>
      <c r="G168" s="197"/>
      <c r="H168" s="197"/>
      <c r="I168" s="198" t="s">
        <v>212</v>
      </c>
      <c r="J168" s="197"/>
      <c r="K168" s="197"/>
      <c r="L168" s="197"/>
      <c r="M168" s="197"/>
      <c r="N168" s="197"/>
      <c r="O168" s="197"/>
      <c r="P168" s="197" t="s">
        <v>209</v>
      </c>
      <c r="Q168" s="197"/>
      <c r="R168" s="197"/>
      <c r="S168" s="197"/>
      <c r="T168" s="197"/>
      <c r="U168" s="197"/>
      <c r="V168" s="197"/>
      <c r="W168" s="197" t="s">
        <v>210</v>
      </c>
      <c r="X168" s="197"/>
      <c r="Y168" s="197"/>
      <c r="Z168" s="197"/>
      <c r="AA168" s="197"/>
      <c r="AB168" s="197"/>
      <c r="AC168" s="197" t="s">
        <v>211</v>
      </c>
      <c r="AD168" s="197"/>
      <c r="AE168" s="197"/>
      <c r="AF168" s="197"/>
      <c r="AG168" s="197"/>
      <c r="AH168" s="197"/>
      <c r="AI168" s="197"/>
    </row>
    <row r="169" spans="1:35">
      <c r="A169" s="1">
        <f t="shared" si="9"/>
        <v>0</v>
      </c>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row>
    <row r="170" spans="1:35">
      <c r="A170" s="1">
        <f t="shared" si="9"/>
        <v>0</v>
      </c>
      <c r="B170" s="196">
        <f>IF(基本!F41=0,0,基本!F41)</f>
        <v>0</v>
      </c>
      <c r="C170" s="196"/>
      <c r="D170" s="196"/>
      <c r="E170" s="196"/>
      <c r="F170" s="196"/>
      <c r="G170" s="196"/>
      <c r="H170" s="196"/>
      <c r="I170" s="196">
        <f>IF(基本!B24="変更交付申請",IF(基本!E41=0,0,基本!E41),0)</f>
        <v>0</v>
      </c>
      <c r="J170" s="196"/>
      <c r="K170" s="196"/>
      <c r="L170" s="196"/>
      <c r="M170" s="196"/>
      <c r="N170" s="196"/>
      <c r="O170" s="196"/>
      <c r="P170" s="196">
        <f>IF(B170="","",B170-I170)</f>
        <v>0</v>
      </c>
      <c r="Q170" s="196"/>
      <c r="R170" s="196"/>
      <c r="S170" s="196"/>
      <c r="T170" s="196"/>
      <c r="U170" s="196"/>
      <c r="V170" s="196"/>
      <c r="W170" s="186" t="str">
        <f>IF(基本!B24="実績報告","精算払","概算払")</f>
        <v>概算払</v>
      </c>
      <c r="X170" s="186"/>
      <c r="Y170" s="186"/>
      <c r="Z170" s="186"/>
      <c r="AA170" s="186"/>
      <c r="AB170" s="186"/>
      <c r="AC170" s="186"/>
      <c r="AD170" s="186"/>
      <c r="AE170" s="186"/>
      <c r="AF170" s="186"/>
      <c r="AG170" s="186"/>
      <c r="AH170" s="186"/>
      <c r="AI170" s="186"/>
    </row>
    <row r="171" spans="1:35">
      <c r="A171" s="1">
        <f t="shared" si="9"/>
        <v>0</v>
      </c>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86"/>
      <c r="X171" s="186"/>
      <c r="Y171" s="186"/>
      <c r="Z171" s="186"/>
      <c r="AA171" s="186"/>
      <c r="AB171" s="186"/>
      <c r="AC171" s="186"/>
      <c r="AD171" s="186"/>
      <c r="AE171" s="186"/>
      <c r="AF171" s="186"/>
      <c r="AG171" s="186"/>
      <c r="AH171" s="186"/>
      <c r="AI171" s="186"/>
    </row>
    <row r="172" spans="1:35">
      <c r="A172" s="1">
        <f t="shared" si="9"/>
        <v>0</v>
      </c>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86"/>
      <c r="X172" s="186"/>
      <c r="Y172" s="186"/>
      <c r="Z172" s="186"/>
      <c r="AA172" s="186"/>
      <c r="AB172" s="186"/>
      <c r="AC172" s="186"/>
      <c r="AD172" s="186"/>
      <c r="AE172" s="186"/>
      <c r="AF172" s="186"/>
      <c r="AG172" s="186"/>
      <c r="AH172" s="186"/>
      <c r="AI172" s="186"/>
    </row>
    <row r="173" spans="1:35">
      <c r="A173" s="1">
        <f t="shared" si="9"/>
        <v>0</v>
      </c>
    </row>
    <row r="174" spans="1:35">
      <c r="A174" s="1">
        <f t="shared" si="9"/>
        <v>0</v>
      </c>
      <c r="B174" s="1" t="s">
        <v>203</v>
      </c>
    </row>
    <row r="175" spans="1:35">
      <c r="A175" s="1">
        <f t="shared" si="9"/>
        <v>0</v>
      </c>
    </row>
    <row r="176" spans="1:35">
      <c r="A176" s="1">
        <f t="shared" si="9"/>
        <v>0</v>
      </c>
      <c r="D176" s="182" t="str">
        <f>基本!$B$3</f>
        <v>令和</v>
      </c>
      <c r="E176" s="182"/>
      <c r="F176" s="182"/>
      <c r="G176" s="182"/>
      <c r="H176" s="2" t="s">
        <v>4</v>
      </c>
      <c r="I176" s="182"/>
      <c r="J176" s="182"/>
      <c r="K176" s="2" t="s">
        <v>204</v>
      </c>
      <c r="L176" s="182"/>
      <c r="M176" s="182"/>
      <c r="N176" s="2" t="s">
        <v>205</v>
      </c>
    </row>
    <row r="177" spans="1:35">
      <c r="A177" s="1">
        <f t="shared" si="9"/>
        <v>0</v>
      </c>
    </row>
    <row r="178" spans="1:35">
      <c r="A178" s="1">
        <f t="shared" si="9"/>
        <v>0</v>
      </c>
      <c r="D178" s="179" t="s">
        <v>206</v>
      </c>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row>
    <row r="179" spans="1:35">
      <c r="A179" s="1">
        <f t="shared" si="9"/>
        <v>0</v>
      </c>
      <c r="D179" s="179" t="s">
        <v>207</v>
      </c>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row>
    <row r="180" spans="1:35">
      <c r="A180" s="1">
        <f t="shared" si="9"/>
        <v>0</v>
      </c>
    </row>
    <row r="181" spans="1:35">
      <c r="A181" s="1">
        <f t="shared" si="9"/>
        <v>0</v>
      </c>
    </row>
    <row r="182" spans="1:35">
      <c r="A182" s="1">
        <f t="shared" si="9"/>
        <v>0</v>
      </c>
      <c r="Q182" s="180" t="s">
        <v>7</v>
      </c>
      <c r="R182" s="180"/>
      <c r="S182" s="180"/>
      <c r="T182" s="180"/>
      <c r="V182" s="178" t="str">
        <f>IF(基本!$B$6="","",基本!$B$6)</f>
        <v/>
      </c>
      <c r="W182" s="178"/>
      <c r="X182" s="178"/>
      <c r="Y182" s="178"/>
      <c r="Z182" s="178"/>
      <c r="AA182" s="178"/>
      <c r="AB182" s="178"/>
      <c r="AC182" s="178"/>
      <c r="AD182" s="178"/>
      <c r="AE182" s="178"/>
      <c r="AF182" s="178"/>
      <c r="AG182" s="178"/>
      <c r="AH182" s="178"/>
      <c r="AI182" s="178"/>
    </row>
    <row r="183" spans="1:35">
      <c r="A183" s="1">
        <f t="shared" si="9"/>
        <v>0</v>
      </c>
      <c r="Q183" s="180" t="s">
        <v>171</v>
      </c>
      <c r="R183" s="180"/>
      <c r="S183" s="180"/>
      <c r="T183" s="180"/>
      <c r="V183" s="178" t="str">
        <f>IF(基本!$B$7="","",基本!$B$7)</f>
        <v/>
      </c>
      <c r="W183" s="178"/>
      <c r="X183" s="178"/>
      <c r="Y183" s="178"/>
      <c r="Z183" s="178"/>
      <c r="AA183" s="178"/>
      <c r="AB183" s="178"/>
      <c r="AC183" s="178"/>
      <c r="AD183" s="178"/>
      <c r="AE183" s="178"/>
      <c r="AF183" s="178"/>
      <c r="AG183" s="178"/>
      <c r="AH183" s="178"/>
      <c r="AI183" s="178"/>
    </row>
    <row r="184" spans="1:35">
      <c r="A184" s="1">
        <f t="shared" si="9"/>
        <v>0</v>
      </c>
      <c r="Q184" s="180" t="s">
        <v>172</v>
      </c>
      <c r="R184" s="180"/>
      <c r="S184" s="180"/>
      <c r="T184" s="180"/>
      <c r="V184" s="178" t="str">
        <f>IF(基本!$B$8="","",CONCATENATE("　",基本!$B$8,"　　",基本!$F$8))</f>
        <v/>
      </c>
      <c r="W184" s="178"/>
      <c r="X184" s="178"/>
      <c r="Y184" s="178"/>
      <c r="Z184" s="178"/>
      <c r="AA184" s="178"/>
      <c r="AB184" s="178"/>
      <c r="AC184" s="178"/>
      <c r="AD184" s="178"/>
      <c r="AE184" s="178"/>
      <c r="AF184" s="178"/>
      <c r="AG184" s="178"/>
      <c r="AH184" s="178"/>
      <c r="AI184" s="178"/>
    </row>
    <row r="185" spans="1:35">
      <c r="A185" s="1">
        <f t="shared" si="9"/>
        <v>0</v>
      </c>
    </row>
    <row r="186" spans="1:35">
      <c r="A186" s="1">
        <f t="shared" si="9"/>
        <v>0</v>
      </c>
      <c r="E186" s="194" t="s">
        <v>258</v>
      </c>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row>
    <row r="187" spans="1:35">
      <c r="A187" s="1">
        <f t="shared" si="9"/>
        <v>0</v>
      </c>
      <c r="E187" s="186" t="s">
        <v>14</v>
      </c>
      <c r="F187" s="186"/>
      <c r="G187" s="186"/>
      <c r="H187" s="186"/>
      <c r="I187" s="186"/>
      <c r="J187" s="187" t="str">
        <f>IF(基本!B17="","",基本!B17)</f>
        <v/>
      </c>
      <c r="K187" s="188"/>
      <c r="L187" s="188"/>
      <c r="M187" s="188"/>
      <c r="N187" s="188"/>
      <c r="O187" s="188"/>
      <c r="P187" s="188" t="str">
        <f>基本!D17</f>
        <v>銀行</v>
      </c>
      <c r="Q187" s="188"/>
      <c r="R187" s="188"/>
      <c r="S187" s="188" t="str">
        <f>IF(基本!E17="","",基本!E17)</f>
        <v/>
      </c>
      <c r="T187" s="188"/>
      <c r="U187" s="188"/>
      <c r="V187" s="188"/>
      <c r="W187" s="188"/>
      <c r="X187" s="188"/>
      <c r="Y187" s="192" t="s">
        <v>16</v>
      </c>
      <c r="Z187" s="192"/>
      <c r="AA187" s="193"/>
    </row>
    <row r="188" spans="1:35">
      <c r="A188" s="1">
        <f t="shared" si="9"/>
        <v>0</v>
      </c>
      <c r="E188" s="186"/>
      <c r="F188" s="186"/>
      <c r="G188" s="186"/>
      <c r="H188" s="186"/>
      <c r="I188" s="186"/>
      <c r="J188" s="187"/>
      <c r="K188" s="188"/>
      <c r="L188" s="188"/>
      <c r="M188" s="188"/>
      <c r="N188" s="188"/>
      <c r="O188" s="188"/>
      <c r="P188" s="188"/>
      <c r="Q188" s="188"/>
      <c r="R188" s="188"/>
      <c r="S188" s="188"/>
      <c r="T188" s="188"/>
      <c r="U188" s="188"/>
      <c r="V188" s="188"/>
      <c r="W188" s="188"/>
      <c r="X188" s="188"/>
      <c r="Y188" s="192"/>
      <c r="Z188" s="192"/>
      <c r="AA188" s="193"/>
    </row>
    <row r="189" spans="1:35">
      <c r="A189" s="1">
        <f t="shared" si="9"/>
        <v>0</v>
      </c>
      <c r="E189" s="186" t="s">
        <v>17</v>
      </c>
      <c r="F189" s="186"/>
      <c r="G189" s="186"/>
      <c r="H189" s="186"/>
      <c r="I189" s="186"/>
      <c r="J189" s="186" t="str">
        <f>IF(基本!B18="","",基本!B18)</f>
        <v/>
      </c>
      <c r="K189" s="186"/>
      <c r="L189" s="186"/>
      <c r="M189" s="186"/>
      <c r="N189" s="186"/>
      <c r="O189" s="186" t="s">
        <v>18</v>
      </c>
      <c r="P189" s="186"/>
      <c r="Q189" s="186"/>
      <c r="R189" s="186"/>
      <c r="S189" s="186"/>
      <c r="T189" s="186" t="str">
        <f>IF(基本!E18="","",基本!E18)</f>
        <v/>
      </c>
      <c r="U189" s="186"/>
      <c r="V189" s="186"/>
      <c r="W189" s="186"/>
      <c r="X189" s="186"/>
      <c r="Y189" s="186"/>
      <c r="Z189" s="186"/>
      <c r="AA189" s="186"/>
    </row>
    <row r="190" spans="1:35">
      <c r="A190" s="1">
        <f t="shared" si="9"/>
        <v>0</v>
      </c>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row>
    <row r="191" spans="1:35">
      <c r="A191" s="1">
        <f t="shared" si="9"/>
        <v>0</v>
      </c>
      <c r="E191" s="195" t="s">
        <v>20</v>
      </c>
      <c r="F191" s="195"/>
      <c r="G191" s="195"/>
      <c r="H191" s="195"/>
      <c r="I191" s="195"/>
      <c r="J191" s="189" t="str">
        <f>IF(基本!B19="","",基本!B19)</f>
        <v/>
      </c>
      <c r="K191" s="189"/>
      <c r="L191" s="189"/>
      <c r="M191" s="189"/>
      <c r="N191" s="189"/>
      <c r="O191" s="189"/>
      <c r="P191" s="189"/>
      <c r="Q191" s="189"/>
      <c r="R191" s="189"/>
      <c r="S191" s="189"/>
      <c r="T191" s="189"/>
      <c r="U191" s="189"/>
      <c r="V191" s="189"/>
      <c r="W191" s="189"/>
      <c r="X191" s="189"/>
      <c r="Y191" s="189"/>
      <c r="Z191" s="189"/>
      <c r="AA191" s="189"/>
    </row>
    <row r="192" spans="1:35">
      <c r="A192" s="1">
        <f t="shared" si="9"/>
        <v>0</v>
      </c>
      <c r="E192" s="184" t="s">
        <v>19</v>
      </c>
      <c r="F192" s="184"/>
      <c r="G192" s="184"/>
      <c r="H192" s="184"/>
      <c r="I192" s="184"/>
      <c r="J192" s="190" t="str">
        <f>IF(基本!B20="","",基本!B20)</f>
        <v/>
      </c>
      <c r="K192" s="190"/>
      <c r="L192" s="190"/>
      <c r="M192" s="190"/>
      <c r="N192" s="190"/>
      <c r="O192" s="190"/>
      <c r="P192" s="190"/>
      <c r="Q192" s="190"/>
      <c r="R192" s="190"/>
      <c r="S192" s="190"/>
      <c r="T192" s="190"/>
      <c r="U192" s="190"/>
      <c r="V192" s="190"/>
      <c r="W192" s="190"/>
      <c r="X192" s="190"/>
      <c r="Y192" s="190"/>
      <c r="Z192" s="190"/>
      <c r="AA192" s="190"/>
    </row>
    <row r="193" spans="1:35">
      <c r="A193" s="1">
        <f t="shared" si="9"/>
        <v>0</v>
      </c>
      <c r="E193" s="185"/>
      <c r="F193" s="185"/>
      <c r="G193" s="185"/>
      <c r="H193" s="185"/>
      <c r="I193" s="185"/>
      <c r="J193" s="191"/>
      <c r="K193" s="191"/>
      <c r="L193" s="191"/>
      <c r="M193" s="191"/>
      <c r="N193" s="191"/>
      <c r="O193" s="191"/>
      <c r="P193" s="191"/>
      <c r="Q193" s="191"/>
      <c r="R193" s="191"/>
      <c r="S193" s="191"/>
      <c r="T193" s="191"/>
      <c r="U193" s="191"/>
      <c r="V193" s="191"/>
      <c r="W193" s="191"/>
      <c r="X193" s="191"/>
      <c r="Y193" s="191"/>
      <c r="Z193" s="191"/>
      <c r="AA193" s="191"/>
    </row>
    <row r="194" spans="1:35">
      <c r="A194" s="1">
        <f t="shared" si="9"/>
        <v>0</v>
      </c>
    </row>
    <row r="195" spans="1:35">
      <c r="A195" s="1">
        <f t="shared" si="9"/>
        <v>0</v>
      </c>
    </row>
    <row r="196" spans="1:35">
      <c r="A196" s="1">
        <f t="shared" si="9"/>
        <v>0</v>
      </c>
    </row>
    <row r="197" spans="1:35">
      <c r="A197" s="1">
        <f t="shared" si="9"/>
        <v>0</v>
      </c>
    </row>
    <row r="198" spans="1:35">
      <c r="A198" s="1">
        <f t="shared" si="9"/>
        <v>0</v>
      </c>
    </row>
    <row r="199" spans="1:35">
      <c r="A199" s="1">
        <f t="shared" si="9"/>
        <v>0</v>
      </c>
    </row>
    <row r="200" spans="1:35">
      <c r="A200" s="1">
        <f t="shared" si="9"/>
        <v>0</v>
      </c>
    </row>
    <row r="201" spans="1:35">
      <c r="A201" s="1">
        <f t="shared" si="9"/>
        <v>0</v>
      </c>
    </row>
    <row r="202" spans="1:35">
      <c r="A202" s="1">
        <f t="shared" si="9"/>
        <v>0</v>
      </c>
    </row>
    <row r="203" spans="1:35">
      <c r="A203" s="1">
        <f t="shared" si="9"/>
        <v>0</v>
      </c>
    </row>
    <row r="204" spans="1:35">
      <c r="A204" s="1">
        <f t="shared" si="9"/>
        <v>0</v>
      </c>
    </row>
    <row r="205" spans="1:35">
      <c r="A205" s="1">
        <f t="shared" si="9"/>
        <v>0</v>
      </c>
    </row>
    <row r="206" spans="1:35">
      <c r="A206" s="1">
        <f>IF(A155=0,0,IF(基本!B21="○",1,0))</f>
        <v>0</v>
      </c>
      <c r="B206" s="179" t="s">
        <v>214</v>
      </c>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row>
    <row r="207" spans="1:35">
      <c r="A207" s="1">
        <f>A206</f>
        <v>0</v>
      </c>
    </row>
    <row r="208" spans="1:35">
      <c r="A208" s="1">
        <f t="shared" ref="A208:A256" si="10">A207</f>
        <v>0</v>
      </c>
    </row>
    <row r="209" spans="1:35">
      <c r="A209" s="1">
        <f t="shared" si="10"/>
        <v>0</v>
      </c>
      <c r="B209" s="183" t="s">
        <v>215</v>
      </c>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row>
    <row r="210" spans="1:35">
      <c r="A210" s="1">
        <f t="shared" si="10"/>
        <v>0</v>
      </c>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row>
    <row r="211" spans="1:35">
      <c r="A211" s="1">
        <f t="shared" si="10"/>
        <v>0</v>
      </c>
    </row>
    <row r="212" spans="1:35">
      <c r="A212" s="1">
        <f t="shared" si="10"/>
        <v>0</v>
      </c>
    </row>
    <row r="213" spans="1:35">
      <c r="A213" s="1">
        <f t="shared" si="10"/>
        <v>0</v>
      </c>
      <c r="P213" s="179" t="s">
        <v>218</v>
      </c>
      <c r="Q213" s="179"/>
      <c r="R213" s="179"/>
      <c r="S213" s="179"/>
      <c r="T213" s="179"/>
      <c r="U213" s="179"/>
      <c r="V213" s="179"/>
      <c r="W213" s="179"/>
      <c r="X213" s="179"/>
      <c r="Y213" s="179"/>
      <c r="Z213" s="179"/>
      <c r="AA213" s="179"/>
      <c r="AB213" s="179"/>
      <c r="AC213" s="179"/>
      <c r="AD213" s="179"/>
      <c r="AE213" s="179"/>
      <c r="AF213" s="179"/>
      <c r="AG213" s="179"/>
      <c r="AH213" s="179"/>
      <c r="AI213" s="179"/>
    </row>
    <row r="214" spans="1:35">
      <c r="A214" s="1">
        <f t="shared" si="10"/>
        <v>0</v>
      </c>
    </row>
    <row r="215" spans="1:35">
      <c r="A215" s="1">
        <f t="shared" si="10"/>
        <v>0</v>
      </c>
      <c r="Q215" s="180" t="s">
        <v>216</v>
      </c>
      <c r="R215" s="180"/>
      <c r="S215" s="180"/>
      <c r="T215" s="180"/>
      <c r="V215" s="178"/>
      <c r="W215" s="178"/>
      <c r="X215" s="178"/>
      <c r="Y215" s="178"/>
      <c r="Z215" s="178"/>
      <c r="AA215" s="178"/>
      <c r="AB215" s="178"/>
      <c r="AC215" s="178"/>
      <c r="AD215" s="178"/>
      <c r="AE215" s="178"/>
      <c r="AF215" s="178"/>
      <c r="AG215" s="178"/>
      <c r="AH215" s="178"/>
      <c r="AI215" s="178"/>
    </row>
    <row r="216" spans="1:35">
      <c r="A216" s="1">
        <f t="shared" si="10"/>
        <v>0</v>
      </c>
      <c r="Q216" s="74"/>
      <c r="R216" s="74"/>
      <c r="S216" s="74"/>
      <c r="T216" s="74"/>
      <c r="V216" s="178"/>
      <c r="W216" s="178"/>
      <c r="X216" s="178"/>
      <c r="Y216" s="178"/>
      <c r="Z216" s="178"/>
      <c r="AA216" s="178"/>
      <c r="AB216" s="178"/>
      <c r="AC216" s="178"/>
      <c r="AD216" s="178"/>
      <c r="AE216" s="178"/>
      <c r="AF216" s="178"/>
      <c r="AG216" s="178"/>
      <c r="AH216" s="178"/>
      <c r="AI216" s="178"/>
    </row>
    <row r="217" spans="1:35">
      <c r="A217" s="1">
        <f t="shared" si="10"/>
        <v>0</v>
      </c>
      <c r="Q217" s="74"/>
      <c r="R217" s="74"/>
      <c r="S217" s="74"/>
      <c r="T217" s="74"/>
      <c r="V217" s="178"/>
      <c r="W217" s="178"/>
      <c r="X217" s="178"/>
      <c r="Y217" s="178"/>
      <c r="Z217" s="178"/>
      <c r="AA217" s="178"/>
      <c r="AB217" s="178"/>
      <c r="AC217" s="178"/>
      <c r="AD217" s="178"/>
      <c r="AE217" s="178"/>
      <c r="AF217" s="178"/>
      <c r="AG217" s="178"/>
      <c r="AH217" s="178"/>
      <c r="AI217" s="178"/>
    </row>
    <row r="218" spans="1:35">
      <c r="A218" s="1">
        <f t="shared" si="10"/>
        <v>0</v>
      </c>
      <c r="Q218" s="180" t="s">
        <v>217</v>
      </c>
      <c r="R218" s="180"/>
      <c r="S218" s="180"/>
      <c r="T218" s="180"/>
      <c r="V218" s="178"/>
      <c r="W218" s="178"/>
      <c r="X218" s="178"/>
      <c r="Y218" s="178"/>
      <c r="Z218" s="178"/>
      <c r="AA218" s="178"/>
      <c r="AB218" s="178"/>
      <c r="AC218" s="178"/>
      <c r="AD218" s="178"/>
      <c r="AE218" s="178"/>
      <c r="AF218" s="178"/>
      <c r="AG218" s="178"/>
      <c r="AH218" s="178"/>
      <c r="AI218" s="178"/>
    </row>
    <row r="219" spans="1:35">
      <c r="A219" s="1">
        <f t="shared" si="10"/>
        <v>0</v>
      </c>
      <c r="V219" s="178"/>
      <c r="W219" s="178"/>
      <c r="X219" s="178"/>
      <c r="Y219" s="178"/>
      <c r="Z219" s="178"/>
      <c r="AA219" s="178"/>
      <c r="AB219" s="178"/>
      <c r="AC219" s="178"/>
      <c r="AD219" s="178"/>
      <c r="AE219" s="178"/>
      <c r="AF219" s="178"/>
      <c r="AG219" s="178"/>
      <c r="AH219" s="178"/>
      <c r="AI219" s="178"/>
    </row>
    <row r="220" spans="1:35">
      <c r="A220" s="1">
        <f t="shared" si="10"/>
        <v>0</v>
      </c>
    </row>
    <row r="221" spans="1:35">
      <c r="A221" s="1">
        <f t="shared" si="10"/>
        <v>0</v>
      </c>
    </row>
    <row r="222" spans="1:35">
      <c r="A222" s="1">
        <f t="shared" si="10"/>
        <v>0</v>
      </c>
      <c r="B222" s="181" t="str">
        <f>CONCATENATE("　上記の者を代理人と定め、",基本!$D$3,"年度公益財団法人山口県スポーツ協会競技スポーツ推進事業費補助金受領に関する権限を委任します。")</f>
        <v>　上記の者を代理人と定め、令和７年度公益財団法人山口県スポーツ協会競技スポーツ推進事業費補助金受領に関する権限を委任します。</v>
      </c>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row>
    <row r="223" spans="1:35">
      <c r="A223" s="1">
        <f t="shared" si="10"/>
        <v>0</v>
      </c>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row>
    <row r="224" spans="1:35">
      <c r="A224" s="1">
        <f t="shared" si="10"/>
        <v>0</v>
      </c>
    </row>
    <row r="225" spans="1:36">
      <c r="A225" s="1">
        <f t="shared" si="10"/>
        <v>0</v>
      </c>
    </row>
    <row r="226" spans="1:36">
      <c r="A226" s="1">
        <f t="shared" si="10"/>
        <v>0</v>
      </c>
    </row>
    <row r="227" spans="1:36">
      <c r="A227" s="1">
        <f t="shared" si="10"/>
        <v>0</v>
      </c>
      <c r="D227" s="182" t="str">
        <f>基本!$B$3</f>
        <v>令和</v>
      </c>
      <c r="E227" s="182"/>
      <c r="F227" s="182"/>
      <c r="G227" s="182"/>
      <c r="H227" s="2" t="s">
        <v>4</v>
      </c>
      <c r="I227" s="182"/>
      <c r="J227" s="182"/>
      <c r="K227" s="2" t="s">
        <v>204</v>
      </c>
      <c r="L227" s="182"/>
      <c r="M227" s="182"/>
      <c r="N227" s="2" t="s">
        <v>205</v>
      </c>
    </row>
    <row r="228" spans="1:36">
      <c r="A228" s="1">
        <f t="shared" si="10"/>
        <v>0</v>
      </c>
    </row>
    <row r="229" spans="1:36">
      <c r="A229" s="1">
        <f t="shared" si="10"/>
        <v>0</v>
      </c>
    </row>
    <row r="230" spans="1:36">
      <c r="A230" s="1">
        <f t="shared" si="10"/>
        <v>0</v>
      </c>
    </row>
    <row r="231" spans="1:36">
      <c r="A231" s="1">
        <f t="shared" si="10"/>
        <v>0</v>
      </c>
      <c r="P231" s="179" t="s">
        <v>218</v>
      </c>
      <c r="Q231" s="179"/>
      <c r="R231" s="179"/>
      <c r="S231" s="179"/>
      <c r="T231" s="179"/>
      <c r="U231" s="179"/>
      <c r="V231" s="179"/>
      <c r="W231" s="179"/>
      <c r="X231" s="179"/>
      <c r="Y231" s="179"/>
      <c r="Z231" s="179"/>
      <c r="AA231" s="179"/>
      <c r="AB231" s="179"/>
      <c r="AC231" s="179"/>
      <c r="AD231" s="179"/>
      <c r="AE231" s="179"/>
      <c r="AF231" s="179"/>
      <c r="AG231" s="179"/>
      <c r="AH231" s="179"/>
      <c r="AI231" s="179"/>
    </row>
    <row r="232" spans="1:36">
      <c r="A232" s="1">
        <f t="shared" si="10"/>
        <v>0</v>
      </c>
    </row>
    <row r="233" spans="1:36">
      <c r="A233" s="1">
        <f t="shared" si="10"/>
        <v>0</v>
      </c>
      <c r="Q233" s="180" t="s">
        <v>171</v>
      </c>
      <c r="R233" s="180"/>
      <c r="S233" s="180"/>
      <c r="T233" s="180"/>
      <c r="V233" s="178" t="str">
        <f>IF(基本!B7="","",基本!B7)</f>
        <v/>
      </c>
      <c r="W233" s="178"/>
      <c r="X233" s="178"/>
      <c r="Y233" s="178"/>
      <c r="Z233" s="178"/>
      <c r="AA233" s="178"/>
      <c r="AB233" s="178"/>
      <c r="AC233" s="178"/>
      <c r="AD233" s="178"/>
      <c r="AE233" s="178"/>
      <c r="AF233" s="178"/>
      <c r="AG233" s="178"/>
      <c r="AH233" s="178"/>
      <c r="AI233" s="178"/>
    </row>
    <row r="234" spans="1:36">
      <c r="A234" s="1">
        <f t="shared" si="10"/>
        <v>0</v>
      </c>
      <c r="Q234" s="74"/>
      <c r="R234" s="74"/>
      <c r="S234" s="74"/>
      <c r="T234" s="74"/>
      <c r="V234" s="178"/>
      <c r="W234" s="178"/>
      <c r="X234" s="178"/>
      <c r="Y234" s="178"/>
      <c r="Z234" s="178"/>
      <c r="AA234" s="178"/>
      <c r="AB234" s="178"/>
      <c r="AC234" s="178"/>
      <c r="AD234" s="178"/>
      <c r="AE234" s="178"/>
      <c r="AF234" s="178"/>
      <c r="AG234" s="178"/>
      <c r="AH234" s="178"/>
      <c r="AI234" s="178"/>
    </row>
    <row r="235" spans="1:36">
      <c r="A235" s="1">
        <f t="shared" si="10"/>
        <v>0</v>
      </c>
      <c r="Q235" s="74"/>
      <c r="R235" s="74"/>
      <c r="S235" s="74"/>
      <c r="T235" s="74"/>
      <c r="V235" s="178"/>
      <c r="W235" s="178"/>
      <c r="X235" s="178"/>
      <c r="Y235" s="178"/>
      <c r="Z235" s="178"/>
      <c r="AA235" s="178"/>
      <c r="AB235" s="178"/>
      <c r="AC235" s="178"/>
      <c r="AD235" s="178"/>
      <c r="AE235" s="178"/>
      <c r="AF235" s="178"/>
      <c r="AG235" s="178"/>
      <c r="AH235" s="178"/>
      <c r="AI235" s="178"/>
    </row>
    <row r="236" spans="1:36">
      <c r="A236" s="1">
        <f t="shared" si="10"/>
        <v>0</v>
      </c>
      <c r="Q236" s="180" t="s">
        <v>219</v>
      </c>
      <c r="R236" s="180"/>
      <c r="S236" s="180"/>
      <c r="T236" s="180"/>
      <c r="V236" s="178"/>
      <c r="W236" s="178"/>
      <c r="X236" s="178"/>
      <c r="Y236" s="178"/>
      <c r="Z236" s="178"/>
      <c r="AA236" s="178"/>
      <c r="AB236" s="178"/>
      <c r="AC236" s="178"/>
      <c r="AD236" s="178"/>
      <c r="AE236" s="178"/>
      <c r="AF236" s="178"/>
      <c r="AG236" s="178"/>
      <c r="AH236" s="178"/>
      <c r="AI236" s="178"/>
      <c r="AJ236" s="1" t="s">
        <v>220</v>
      </c>
    </row>
    <row r="237" spans="1:36">
      <c r="A237" s="1">
        <f t="shared" si="10"/>
        <v>0</v>
      </c>
      <c r="V237" s="178"/>
      <c r="W237" s="178"/>
      <c r="X237" s="178"/>
      <c r="Y237" s="178"/>
      <c r="Z237" s="178"/>
      <c r="AA237" s="178"/>
      <c r="AB237" s="178"/>
      <c r="AC237" s="178"/>
      <c r="AD237" s="178"/>
      <c r="AE237" s="178"/>
      <c r="AF237" s="178"/>
      <c r="AG237" s="178"/>
      <c r="AH237" s="178"/>
      <c r="AI237" s="178"/>
    </row>
    <row r="238" spans="1:36">
      <c r="A238" s="1">
        <f t="shared" si="10"/>
        <v>0</v>
      </c>
    </row>
    <row r="239" spans="1:36">
      <c r="A239" s="1">
        <f t="shared" si="10"/>
        <v>0</v>
      </c>
    </row>
    <row r="240" spans="1:36">
      <c r="A240" s="1">
        <f t="shared" si="10"/>
        <v>0</v>
      </c>
    </row>
    <row r="241" spans="1:1">
      <c r="A241" s="1">
        <f t="shared" si="10"/>
        <v>0</v>
      </c>
    </row>
    <row r="242" spans="1:1">
      <c r="A242" s="1">
        <f t="shared" si="10"/>
        <v>0</v>
      </c>
    </row>
    <row r="243" spans="1:1">
      <c r="A243" s="1">
        <f t="shared" si="10"/>
        <v>0</v>
      </c>
    </row>
    <row r="244" spans="1:1">
      <c r="A244" s="1">
        <f t="shared" si="10"/>
        <v>0</v>
      </c>
    </row>
    <row r="245" spans="1:1">
      <c r="A245" s="1">
        <f t="shared" si="10"/>
        <v>0</v>
      </c>
    </row>
    <row r="246" spans="1:1">
      <c r="A246" s="1">
        <f t="shared" si="10"/>
        <v>0</v>
      </c>
    </row>
    <row r="247" spans="1:1">
      <c r="A247" s="1">
        <f t="shared" si="10"/>
        <v>0</v>
      </c>
    </row>
    <row r="248" spans="1:1">
      <c r="A248" s="1">
        <f t="shared" si="10"/>
        <v>0</v>
      </c>
    </row>
    <row r="249" spans="1:1">
      <c r="A249" s="1">
        <f t="shared" si="10"/>
        <v>0</v>
      </c>
    </row>
    <row r="250" spans="1:1">
      <c r="A250" s="1">
        <f t="shared" si="10"/>
        <v>0</v>
      </c>
    </row>
    <row r="251" spans="1:1">
      <c r="A251" s="1">
        <f t="shared" si="10"/>
        <v>0</v>
      </c>
    </row>
    <row r="252" spans="1:1">
      <c r="A252" s="1">
        <f t="shared" si="10"/>
        <v>0</v>
      </c>
    </row>
    <row r="253" spans="1:1">
      <c r="A253" s="1">
        <f t="shared" si="10"/>
        <v>0</v>
      </c>
    </row>
    <row r="254" spans="1:1">
      <c r="A254" s="1">
        <f t="shared" si="10"/>
        <v>0</v>
      </c>
    </row>
    <row r="255" spans="1:1">
      <c r="A255" s="1">
        <f t="shared" si="10"/>
        <v>0</v>
      </c>
    </row>
    <row r="256" spans="1:1">
      <c r="A256" s="1">
        <f t="shared" si="10"/>
        <v>0</v>
      </c>
    </row>
  </sheetData>
  <sheetProtection sheet="1" selectLockedCells="1" autoFilter="0" selectUnlockedCells="1"/>
  <autoFilter ref="A1:AJ256" xr:uid="{62E27572-D04F-41C2-B3F1-77A6575C0977}">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226">
    <mergeCell ref="B13:AI13"/>
    <mergeCell ref="B15:AI17"/>
    <mergeCell ref="B19:AI19"/>
    <mergeCell ref="B20:I20"/>
    <mergeCell ref="J20:N20"/>
    <mergeCell ref="O20:AI20"/>
    <mergeCell ref="V5:AI5"/>
    <mergeCell ref="V4:AI4"/>
    <mergeCell ref="B7:AI7"/>
    <mergeCell ref="V9:AI9"/>
    <mergeCell ref="V10:AI10"/>
    <mergeCell ref="V11:AI11"/>
    <mergeCell ref="Q9:T9"/>
    <mergeCell ref="Q10:T10"/>
    <mergeCell ref="Q11:T11"/>
    <mergeCell ref="X27:AC27"/>
    <mergeCell ref="AD27:AI27"/>
    <mergeCell ref="C24:W24"/>
    <mergeCell ref="X24:AC24"/>
    <mergeCell ref="AD24:AI24"/>
    <mergeCell ref="C25:W25"/>
    <mergeCell ref="X25:AC25"/>
    <mergeCell ref="AD25:AI25"/>
    <mergeCell ref="AD22:AI22"/>
    <mergeCell ref="X22:AC22"/>
    <mergeCell ref="C22:W22"/>
    <mergeCell ref="C23:W23"/>
    <mergeCell ref="X23:AC23"/>
    <mergeCell ref="AD23:AI23"/>
    <mergeCell ref="B53:AI53"/>
    <mergeCell ref="B54:AI54"/>
    <mergeCell ref="V55:AI55"/>
    <mergeCell ref="V56:AI56"/>
    <mergeCell ref="B58:AI58"/>
    <mergeCell ref="Q60:T60"/>
    <mergeCell ref="V60:AI60"/>
    <mergeCell ref="B1:AI1"/>
    <mergeCell ref="B2:AI2"/>
    <mergeCell ref="B3:AI3"/>
    <mergeCell ref="C21:AI21"/>
    <mergeCell ref="C33:AI33"/>
    <mergeCell ref="C34:AI34"/>
    <mergeCell ref="C35:AI35"/>
    <mergeCell ref="B32:AI32"/>
    <mergeCell ref="C29:W29"/>
    <mergeCell ref="X29:AC29"/>
    <mergeCell ref="AD29:AI29"/>
    <mergeCell ref="AD30:AI30"/>
    <mergeCell ref="C30:AC30"/>
    <mergeCell ref="C26:W26"/>
    <mergeCell ref="X26:AC26"/>
    <mergeCell ref="AD26:AI26"/>
    <mergeCell ref="C27:W27"/>
    <mergeCell ref="AE75:AI75"/>
    <mergeCell ref="AE76:AI76"/>
    <mergeCell ref="Z75:AD75"/>
    <mergeCell ref="Z76:AD76"/>
    <mergeCell ref="B71:AI71"/>
    <mergeCell ref="M72:Q72"/>
    <mergeCell ref="AE74:AI74"/>
    <mergeCell ref="Z74:AD74"/>
    <mergeCell ref="Q61:T61"/>
    <mergeCell ref="V61:AI61"/>
    <mergeCell ref="Q62:T62"/>
    <mergeCell ref="V62:AI62"/>
    <mergeCell ref="B64:AI64"/>
    <mergeCell ref="B66:AI69"/>
    <mergeCell ref="U74:Y74"/>
    <mergeCell ref="U75:Y75"/>
    <mergeCell ref="U76:Y76"/>
    <mergeCell ref="B84:AI84"/>
    <mergeCell ref="AE82:AI82"/>
    <mergeCell ref="Z82:AD82"/>
    <mergeCell ref="AE79:AI79"/>
    <mergeCell ref="AE81:AI81"/>
    <mergeCell ref="Z79:AD79"/>
    <mergeCell ref="Z81:AD81"/>
    <mergeCell ref="AE77:AI77"/>
    <mergeCell ref="AE78:AI78"/>
    <mergeCell ref="Z77:AD77"/>
    <mergeCell ref="Z78:AD78"/>
    <mergeCell ref="C79:T79"/>
    <mergeCell ref="C81:T81"/>
    <mergeCell ref="C82:T82"/>
    <mergeCell ref="U77:Y77"/>
    <mergeCell ref="U78:Y78"/>
    <mergeCell ref="U79:Y79"/>
    <mergeCell ref="B104:AI104"/>
    <mergeCell ref="B105:AI105"/>
    <mergeCell ref="V106:AI106"/>
    <mergeCell ref="V107:AI107"/>
    <mergeCell ref="B109:AI109"/>
    <mergeCell ref="Q111:T111"/>
    <mergeCell ref="V111:AI111"/>
    <mergeCell ref="B72:L72"/>
    <mergeCell ref="R72:AI72"/>
    <mergeCell ref="C90:AI91"/>
    <mergeCell ref="C94:AI95"/>
    <mergeCell ref="B89:AI89"/>
    <mergeCell ref="B93:AI93"/>
    <mergeCell ref="C73:AI73"/>
    <mergeCell ref="C85:AI85"/>
    <mergeCell ref="C86:AI86"/>
    <mergeCell ref="C87:AI87"/>
    <mergeCell ref="U81:Y81"/>
    <mergeCell ref="U82:Y82"/>
    <mergeCell ref="C74:T74"/>
    <mergeCell ref="C75:T75"/>
    <mergeCell ref="C76:T76"/>
    <mergeCell ref="C77:T77"/>
    <mergeCell ref="C78:T78"/>
    <mergeCell ref="X124:AC124"/>
    <mergeCell ref="AD124:AI124"/>
    <mergeCell ref="B122:L122"/>
    <mergeCell ref="M122:Q122"/>
    <mergeCell ref="Q112:T112"/>
    <mergeCell ref="V112:AI112"/>
    <mergeCell ref="Q113:T113"/>
    <mergeCell ref="V113:AI113"/>
    <mergeCell ref="B115:AI115"/>
    <mergeCell ref="B117:AI119"/>
    <mergeCell ref="R122:AI122"/>
    <mergeCell ref="B134:AI134"/>
    <mergeCell ref="C135:AI135"/>
    <mergeCell ref="C136:AI136"/>
    <mergeCell ref="C137:AI137"/>
    <mergeCell ref="C129:W129"/>
    <mergeCell ref="X129:AC129"/>
    <mergeCell ref="AD129:AI129"/>
    <mergeCell ref="C131:W131"/>
    <mergeCell ref="X131:AC131"/>
    <mergeCell ref="AD131:AI131"/>
    <mergeCell ref="C130:W130"/>
    <mergeCell ref="X130:AC130"/>
    <mergeCell ref="AD130:AI130"/>
    <mergeCell ref="C28:W28"/>
    <mergeCell ref="X28:AC28"/>
    <mergeCell ref="AD28:AI28"/>
    <mergeCell ref="C80:T80"/>
    <mergeCell ref="U80:Y80"/>
    <mergeCell ref="Z80:AD80"/>
    <mergeCell ref="AE80:AI80"/>
    <mergeCell ref="C132:AC132"/>
    <mergeCell ref="AD132:AI132"/>
    <mergeCell ref="C127:W127"/>
    <mergeCell ref="X127:AC127"/>
    <mergeCell ref="AD127:AI127"/>
    <mergeCell ref="C128:W128"/>
    <mergeCell ref="X128:AC128"/>
    <mergeCell ref="AD128:AI128"/>
    <mergeCell ref="C125:W125"/>
    <mergeCell ref="X125:AC125"/>
    <mergeCell ref="AD125:AI125"/>
    <mergeCell ref="C126:W126"/>
    <mergeCell ref="X126:AC126"/>
    <mergeCell ref="AD126:AI126"/>
    <mergeCell ref="B121:AI121"/>
    <mergeCell ref="C123:AI123"/>
    <mergeCell ref="C124:W124"/>
    <mergeCell ref="B164:AI165"/>
    <mergeCell ref="B167:AI167"/>
    <mergeCell ref="B168:H169"/>
    <mergeCell ref="I168:O169"/>
    <mergeCell ref="P168:V169"/>
    <mergeCell ref="AC168:AI169"/>
    <mergeCell ref="W168:AB169"/>
    <mergeCell ref="B156:AI156"/>
    <mergeCell ref="B155:AI155"/>
    <mergeCell ref="B158:AI159"/>
    <mergeCell ref="O161:V162"/>
    <mergeCell ref="W161:AI162"/>
    <mergeCell ref="B161:N162"/>
    <mergeCell ref="D176:E176"/>
    <mergeCell ref="F176:G176"/>
    <mergeCell ref="I176:J176"/>
    <mergeCell ref="L176:M176"/>
    <mergeCell ref="D178:AI178"/>
    <mergeCell ref="B170:H172"/>
    <mergeCell ref="I170:O172"/>
    <mergeCell ref="P170:V172"/>
    <mergeCell ref="AC170:AI172"/>
    <mergeCell ref="W170:AB172"/>
    <mergeCell ref="E192:I193"/>
    <mergeCell ref="J189:N190"/>
    <mergeCell ref="J187:O188"/>
    <mergeCell ref="J191:AA191"/>
    <mergeCell ref="J192:AA193"/>
    <mergeCell ref="D179:AI179"/>
    <mergeCell ref="Q182:T182"/>
    <mergeCell ref="V182:AI182"/>
    <mergeCell ref="Q183:T183"/>
    <mergeCell ref="V183:AI183"/>
    <mergeCell ref="Q184:T184"/>
    <mergeCell ref="V184:AI184"/>
    <mergeCell ref="P187:R188"/>
    <mergeCell ref="S187:X188"/>
    <mergeCell ref="Y187:AA188"/>
    <mergeCell ref="E186:AA186"/>
    <mergeCell ref="O189:S190"/>
    <mergeCell ref="T189:AA190"/>
    <mergeCell ref="E187:I188"/>
    <mergeCell ref="E189:I190"/>
    <mergeCell ref="E191:I191"/>
    <mergeCell ref="P213:AI213"/>
    <mergeCell ref="B222:AI223"/>
    <mergeCell ref="D227:E227"/>
    <mergeCell ref="F227:G227"/>
    <mergeCell ref="I227:J227"/>
    <mergeCell ref="L227:M227"/>
    <mergeCell ref="B206:AI206"/>
    <mergeCell ref="B209:AI210"/>
    <mergeCell ref="Q215:T215"/>
    <mergeCell ref="Q218:T218"/>
    <mergeCell ref="V215:AI215"/>
    <mergeCell ref="V216:AI216"/>
    <mergeCell ref="V217:AI217"/>
    <mergeCell ref="V218:AI218"/>
    <mergeCell ref="V237:AI237"/>
    <mergeCell ref="P231:AI231"/>
    <mergeCell ref="Q233:T233"/>
    <mergeCell ref="V233:AI233"/>
    <mergeCell ref="V234:AI234"/>
    <mergeCell ref="V235:AI235"/>
    <mergeCell ref="Q236:T236"/>
    <mergeCell ref="V236:AI236"/>
    <mergeCell ref="V219:AI219"/>
  </mergeCells>
  <phoneticPr fontId="3"/>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3C5A-2F50-4D06-A3E5-84021308E348}">
  <sheetPr>
    <tabColor rgb="FFFFC000"/>
  </sheetPr>
  <dimension ref="A1:AP35"/>
  <sheetViews>
    <sheetView view="pageBreakPreview" zoomScale="85" zoomScaleNormal="100" zoomScaleSheetLayoutView="85" workbookViewId="0">
      <pane ySplit="1" topLeftCell="A2" activePane="bottomLeft" state="frozen"/>
      <selection activeCell="P32" sqref="P32"/>
      <selection pane="bottomLeft" activeCell="J5" sqref="J5:J8"/>
    </sheetView>
  </sheetViews>
  <sheetFormatPr defaultRowHeight="14.4"/>
  <cols>
    <col min="1" max="1" width="2.5" style="1" bestFit="1" customWidth="1"/>
    <col min="2" max="3" width="5.5" style="1" customWidth="1"/>
    <col min="4" max="4" width="11.59765625" style="1" bestFit="1" customWidth="1"/>
    <col min="5" max="5" width="11.5" style="1" customWidth="1"/>
    <col min="6" max="6" width="11.09765625" style="1" customWidth="1"/>
    <col min="7" max="7" width="3.59765625" style="1" bestFit="1" customWidth="1"/>
    <col min="8" max="8" width="3.59765625" style="1" customWidth="1"/>
    <col min="9" max="9" width="12.69921875" style="1" bestFit="1" customWidth="1"/>
    <col min="10" max="39" width="2" style="2" customWidth="1"/>
    <col min="40" max="40" width="8.796875" style="1"/>
    <col min="41" max="41" width="5.5" style="1" bestFit="1" customWidth="1"/>
    <col min="42" max="42" width="20.09765625" style="1" customWidth="1"/>
    <col min="43" max="16384" width="8.796875" style="1"/>
  </cols>
  <sheetData>
    <row r="1" spans="1:42">
      <c r="B1" s="254" t="s">
        <v>167</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row>
    <row r="2" spans="1:42">
      <c r="A2" s="1">
        <v>1</v>
      </c>
      <c r="B2" s="252" t="s">
        <v>136</v>
      </c>
      <c r="C2" s="252"/>
      <c r="D2" s="252"/>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O2" s="3" t="s">
        <v>149</v>
      </c>
      <c r="AP2" s="31" t="s">
        <v>158</v>
      </c>
    </row>
    <row r="3" spans="1:42" ht="14.4" customHeight="1">
      <c r="A3" s="1">
        <f>A2</f>
        <v>1</v>
      </c>
      <c r="B3" s="154" t="s">
        <v>137</v>
      </c>
      <c r="C3" s="154" t="s">
        <v>330</v>
      </c>
      <c r="D3" s="154" t="s">
        <v>138</v>
      </c>
      <c r="E3" s="255" t="s">
        <v>314</v>
      </c>
      <c r="F3" s="262" t="s">
        <v>329</v>
      </c>
      <c r="G3" s="263"/>
      <c r="H3" s="264"/>
      <c r="I3" s="154" t="s">
        <v>11</v>
      </c>
      <c r="J3" s="154" t="s">
        <v>160</v>
      </c>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O3" s="6">
        <v>1</v>
      </c>
      <c r="AP3" s="67" t="str">
        <f>ｸﾗﾌﾞ!$L$1543</f>
        <v/>
      </c>
    </row>
    <row r="4" spans="1:42">
      <c r="A4" s="1">
        <f t="shared" ref="A4:A34" si="0">A3</f>
        <v>1</v>
      </c>
      <c r="B4" s="154"/>
      <c r="C4" s="154"/>
      <c r="D4" s="154"/>
      <c r="E4" s="154"/>
      <c r="F4" s="265"/>
      <c r="G4" s="266"/>
      <c r="H4" s="267"/>
      <c r="I4" s="154"/>
      <c r="J4" s="35">
        <v>1</v>
      </c>
      <c r="K4" s="35">
        <v>2</v>
      </c>
      <c r="L4" s="35">
        <v>3</v>
      </c>
      <c r="M4" s="35">
        <v>4</v>
      </c>
      <c r="N4" s="35">
        <v>5</v>
      </c>
      <c r="O4" s="35">
        <v>6</v>
      </c>
      <c r="P4" s="35">
        <v>7</v>
      </c>
      <c r="Q4" s="35">
        <v>8</v>
      </c>
      <c r="R4" s="35">
        <v>9</v>
      </c>
      <c r="S4" s="35">
        <v>10</v>
      </c>
      <c r="T4" s="35">
        <v>11</v>
      </c>
      <c r="U4" s="35">
        <v>12</v>
      </c>
      <c r="V4" s="35">
        <v>13</v>
      </c>
      <c r="W4" s="35">
        <v>14</v>
      </c>
      <c r="X4" s="35">
        <v>15</v>
      </c>
      <c r="Y4" s="35">
        <v>16</v>
      </c>
      <c r="Z4" s="35">
        <v>17</v>
      </c>
      <c r="AA4" s="35">
        <v>18</v>
      </c>
      <c r="AB4" s="35">
        <v>19</v>
      </c>
      <c r="AC4" s="35">
        <v>20</v>
      </c>
      <c r="AD4" s="35">
        <v>21</v>
      </c>
      <c r="AE4" s="35">
        <v>22</v>
      </c>
      <c r="AF4" s="35">
        <v>23</v>
      </c>
      <c r="AG4" s="35">
        <v>24</v>
      </c>
      <c r="AH4" s="35">
        <v>25</v>
      </c>
      <c r="AI4" s="35">
        <v>26</v>
      </c>
      <c r="AJ4" s="35">
        <v>27</v>
      </c>
      <c r="AK4" s="35">
        <v>28</v>
      </c>
      <c r="AL4" s="35">
        <v>29</v>
      </c>
      <c r="AM4" s="35">
        <v>30</v>
      </c>
      <c r="AO4" s="8">
        <v>2</v>
      </c>
      <c r="AP4" s="68" t="str">
        <f>ｸﾗﾌﾞ!$L$1545</f>
        <v/>
      </c>
    </row>
    <row r="5" spans="1:42">
      <c r="A5" s="1">
        <f t="shared" si="0"/>
        <v>1</v>
      </c>
      <c r="B5" s="186">
        <v>1</v>
      </c>
      <c r="C5" s="251"/>
      <c r="D5" s="128"/>
      <c r="E5" s="128"/>
      <c r="F5" s="268"/>
      <c r="G5" s="269"/>
      <c r="H5" s="270"/>
      <c r="I5" s="256"/>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O5" s="8">
        <v>3</v>
      </c>
      <c r="AP5" s="68" t="str">
        <f>ｸﾗﾌﾞ!$L$1547</f>
        <v/>
      </c>
    </row>
    <row r="6" spans="1:42">
      <c r="A6" s="1">
        <f t="shared" si="0"/>
        <v>1</v>
      </c>
      <c r="B6" s="186"/>
      <c r="C6" s="251"/>
      <c r="D6" s="128"/>
      <c r="E6" s="128"/>
      <c r="F6" s="271"/>
      <c r="G6" s="272"/>
      <c r="H6" s="273"/>
      <c r="I6" s="257"/>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O6" s="8">
        <v>4</v>
      </c>
      <c r="AP6" s="68" t="str">
        <f>ｸﾗﾌﾞ!$L$1549</f>
        <v/>
      </c>
    </row>
    <row r="7" spans="1:42">
      <c r="A7" s="1">
        <f t="shared" si="0"/>
        <v>1</v>
      </c>
      <c r="B7" s="186"/>
      <c r="C7" s="251"/>
      <c r="D7" s="128"/>
      <c r="E7" s="128"/>
      <c r="F7" s="271"/>
      <c r="G7" s="272"/>
      <c r="H7" s="273"/>
      <c r="I7" s="257"/>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O7" s="8">
        <v>5</v>
      </c>
      <c r="AP7" s="68" t="str">
        <f>ｸﾗﾌﾞ!$L$1551</f>
        <v/>
      </c>
    </row>
    <row r="8" spans="1:42">
      <c r="A8" s="1">
        <f t="shared" si="0"/>
        <v>1</v>
      </c>
      <c r="B8" s="186"/>
      <c r="C8" s="251"/>
      <c r="D8" s="128"/>
      <c r="E8" s="128"/>
      <c r="F8" s="274"/>
      <c r="G8" s="275"/>
      <c r="H8" s="276"/>
      <c r="I8" s="258"/>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O8" s="8">
        <v>6</v>
      </c>
      <c r="AP8" s="68" t="str">
        <f>ｸﾗﾌﾞ!$L$1553</f>
        <v/>
      </c>
    </row>
    <row r="9" spans="1:42">
      <c r="A9" s="1">
        <f t="shared" si="0"/>
        <v>1</v>
      </c>
      <c r="B9" s="186">
        <f>B5+1</f>
        <v>2</v>
      </c>
      <c r="C9" s="251"/>
      <c r="D9" s="128"/>
      <c r="E9" s="128"/>
      <c r="F9" s="268"/>
      <c r="G9" s="269"/>
      <c r="H9" s="270"/>
      <c r="I9" s="256"/>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O9" s="8">
        <v>7</v>
      </c>
      <c r="AP9" s="68" t="str">
        <f>ｸﾗﾌﾞ!$L$1555</f>
        <v/>
      </c>
    </row>
    <row r="10" spans="1:42">
      <c r="A10" s="1">
        <f t="shared" si="0"/>
        <v>1</v>
      </c>
      <c r="B10" s="186"/>
      <c r="C10" s="251"/>
      <c r="D10" s="128"/>
      <c r="E10" s="128"/>
      <c r="F10" s="271"/>
      <c r="G10" s="272"/>
      <c r="H10" s="273"/>
      <c r="I10" s="257"/>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O10" s="8">
        <v>8</v>
      </c>
      <c r="AP10" s="68" t="str">
        <f>ｸﾗﾌﾞ!$L$1557</f>
        <v/>
      </c>
    </row>
    <row r="11" spans="1:42">
      <c r="A11" s="1">
        <f t="shared" si="0"/>
        <v>1</v>
      </c>
      <c r="B11" s="186"/>
      <c r="C11" s="251"/>
      <c r="D11" s="128"/>
      <c r="E11" s="128"/>
      <c r="F11" s="271"/>
      <c r="G11" s="272"/>
      <c r="H11" s="273"/>
      <c r="I11" s="257"/>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O11" s="8">
        <v>9</v>
      </c>
      <c r="AP11" s="68" t="str">
        <f>ｸﾗﾌﾞ!$L$1559</f>
        <v/>
      </c>
    </row>
    <row r="12" spans="1:42">
      <c r="A12" s="1">
        <f t="shared" si="0"/>
        <v>1</v>
      </c>
      <c r="B12" s="186"/>
      <c r="C12" s="251"/>
      <c r="D12" s="128"/>
      <c r="E12" s="128"/>
      <c r="F12" s="274"/>
      <c r="G12" s="275"/>
      <c r="H12" s="276"/>
      <c r="I12" s="258"/>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O12" s="8">
        <v>10</v>
      </c>
      <c r="AP12" s="68" t="str">
        <f>ｸﾗﾌﾞ!$L$1561</f>
        <v/>
      </c>
    </row>
    <row r="13" spans="1:42">
      <c r="A13" s="1">
        <f t="shared" si="0"/>
        <v>1</v>
      </c>
      <c r="B13" s="248">
        <f t="shared" ref="B13" si="1">B9+1</f>
        <v>3</v>
      </c>
      <c r="C13" s="251"/>
      <c r="D13" s="128"/>
      <c r="E13" s="128"/>
      <c r="F13" s="268"/>
      <c r="G13" s="269"/>
      <c r="H13" s="270"/>
      <c r="I13" s="256"/>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O13" s="8">
        <v>11</v>
      </c>
      <c r="AP13" s="68" t="str">
        <f>ｸﾗﾌﾞ!$L$1563</f>
        <v/>
      </c>
    </row>
    <row r="14" spans="1:42">
      <c r="A14" s="1">
        <f t="shared" si="0"/>
        <v>1</v>
      </c>
      <c r="B14" s="249"/>
      <c r="C14" s="251"/>
      <c r="D14" s="128"/>
      <c r="E14" s="128"/>
      <c r="F14" s="271"/>
      <c r="G14" s="272"/>
      <c r="H14" s="273"/>
      <c r="I14" s="257"/>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O14" s="8">
        <v>12</v>
      </c>
      <c r="AP14" s="68" t="str">
        <f>ｸﾗﾌﾞ!$L$1565</f>
        <v/>
      </c>
    </row>
    <row r="15" spans="1:42">
      <c r="A15" s="1">
        <f t="shared" si="0"/>
        <v>1</v>
      </c>
      <c r="B15" s="249"/>
      <c r="C15" s="251"/>
      <c r="D15" s="128"/>
      <c r="E15" s="128"/>
      <c r="F15" s="271"/>
      <c r="G15" s="272"/>
      <c r="H15" s="273"/>
      <c r="I15" s="257"/>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O15" s="8">
        <v>13</v>
      </c>
      <c r="AP15" s="68" t="str">
        <f>ｸﾗﾌﾞ!$L$1567</f>
        <v/>
      </c>
    </row>
    <row r="16" spans="1:42">
      <c r="A16" s="1">
        <f t="shared" si="0"/>
        <v>1</v>
      </c>
      <c r="B16" s="250"/>
      <c r="C16" s="251"/>
      <c r="D16" s="128"/>
      <c r="E16" s="128"/>
      <c r="F16" s="274"/>
      <c r="G16" s="275"/>
      <c r="H16" s="276"/>
      <c r="I16" s="258"/>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O16" s="8">
        <v>14</v>
      </c>
      <c r="AP16" s="68" t="str">
        <f>ｸﾗﾌﾞ!$L$1569</f>
        <v/>
      </c>
    </row>
    <row r="17" spans="1:42">
      <c r="A17" s="1">
        <f t="shared" si="0"/>
        <v>1</v>
      </c>
      <c r="B17" s="248">
        <f t="shared" ref="B17" si="2">B13+1</f>
        <v>4</v>
      </c>
      <c r="C17" s="251"/>
      <c r="D17" s="128"/>
      <c r="E17" s="128"/>
      <c r="F17" s="268"/>
      <c r="G17" s="269"/>
      <c r="H17" s="270"/>
      <c r="I17" s="256"/>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O17" s="8">
        <v>15</v>
      </c>
      <c r="AP17" s="68" t="str">
        <f>ｸﾗﾌﾞ!$L$1571</f>
        <v/>
      </c>
    </row>
    <row r="18" spans="1:42">
      <c r="A18" s="1">
        <f t="shared" si="0"/>
        <v>1</v>
      </c>
      <c r="B18" s="249"/>
      <c r="C18" s="251"/>
      <c r="D18" s="128"/>
      <c r="E18" s="128"/>
      <c r="F18" s="271"/>
      <c r="G18" s="272"/>
      <c r="H18" s="273"/>
      <c r="I18" s="257"/>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O18" s="8">
        <v>16</v>
      </c>
      <c r="AP18" s="68" t="str">
        <f>ｸﾗﾌﾞ!$L$1573</f>
        <v/>
      </c>
    </row>
    <row r="19" spans="1:42">
      <c r="A19" s="1">
        <f t="shared" si="0"/>
        <v>1</v>
      </c>
      <c r="B19" s="249"/>
      <c r="C19" s="251"/>
      <c r="D19" s="128"/>
      <c r="E19" s="128"/>
      <c r="F19" s="271"/>
      <c r="G19" s="272"/>
      <c r="H19" s="273"/>
      <c r="I19" s="257"/>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O19" s="8">
        <v>17</v>
      </c>
      <c r="AP19" s="68" t="str">
        <f>ｸﾗﾌﾞ!$L$1575</f>
        <v/>
      </c>
    </row>
    <row r="20" spans="1:42">
      <c r="A20" s="1">
        <f t="shared" si="0"/>
        <v>1</v>
      </c>
      <c r="B20" s="250"/>
      <c r="C20" s="251"/>
      <c r="D20" s="128"/>
      <c r="E20" s="128"/>
      <c r="F20" s="274"/>
      <c r="G20" s="275"/>
      <c r="H20" s="276"/>
      <c r="I20" s="258"/>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O20" s="8">
        <v>18</v>
      </c>
      <c r="AP20" s="68" t="str">
        <f>ｸﾗﾌﾞ!$L$1577</f>
        <v/>
      </c>
    </row>
    <row r="21" spans="1:42">
      <c r="A21" s="1">
        <f t="shared" si="0"/>
        <v>1</v>
      </c>
      <c r="B21" s="248">
        <f>B17+1</f>
        <v>5</v>
      </c>
      <c r="C21" s="251"/>
      <c r="D21" s="128"/>
      <c r="E21" s="128"/>
      <c r="F21" s="268"/>
      <c r="G21" s="269"/>
      <c r="H21" s="270"/>
      <c r="I21" s="256"/>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O21" s="8">
        <v>19</v>
      </c>
      <c r="AP21" s="68" t="str">
        <f>ｸﾗﾌﾞ!$L$1579</f>
        <v/>
      </c>
    </row>
    <row r="22" spans="1:42">
      <c r="A22" s="1">
        <f t="shared" si="0"/>
        <v>1</v>
      </c>
      <c r="B22" s="249"/>
      <c r="C22" s="251"/>
      <c r="D22" s="128"/>
      <c r="E22" s="128"/>
      <c r="F22" s="271"/>
      <c r="G22" s="272"/>
      <c r="H22" s="273"/>
      <c r="I22" s="257"/>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O22" s="8">
        <v>20</v>
      </c>
      <c r="AP22" s="68" t="str">
        <f>ｸﾗﾌﾞ!$L$1581</f>
        <v/>
      </c>
    </row>
    <row r="23" spans="1:42">
      <c r="A23" s="1">
        <f t="shared" si="0"/>
        <v>1</v>
      </c>
      <c r="B23" s="249"/>
      <c r="C23" s="251"/>
      <c r="D23" s="128"/>
      <c r="E23" s="128"/>
      <c r="F23" s="271"/>
      <c r="G23" s="272"/>
      <c r="H23" s="273"/>
      <c r="I23" s="257"/>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O23" s="8">
        <v>21</v>
      </c>
      <c r="AP23" s="68" t="str">
        <f>ｸﾗﾌﾞ!$L$1583</f>
        <v/>
      </c>
    </row>
    <row r="24" spans="1:42">
      <c r="A24" s="1">
        <f t="shared" si="0"/>
        <v>1</v>
      </c>
      <c r="B24" s="250"/>
      <c r="C24" s="251"/>
      <c r="D24" s="128"/>
      <c r="E24" s="128"/>
      <c r="F24" s="274"/>
      <c r="G24" s="275"/>
      <c r="H24" s="276"/>
      <c r="I24" s="258"/>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O24" s="8">
        <v>22</v>
      </c>
      <c r="AP24" s="68" t="str">
        <f>ｸﾗﾌﾞ!$L$1585</f>
        <v/>
      </c>
    </row>
    <row r="25" spans="1:42">
      <c r="A25" s="1">
        <f t="shared" si="0"/>
        <v>1</v>
      </c>
      <c r="B25" s="248">
        <f t="shared" ref="B25" si="3">B21+1</f>
        <v>6</v>
      </c>
      <c r="C25" s="251"/>
      <c r="D25" s="128"/>
      <c r="E25" s="128"/>
      <c r="F25" s="268"/>
      <c r="G25" s="269"/>
      <c r="H25" s="270"/>
      <c r="I25" s="256"/>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O25" s="8">
        <v>23</v>
      </c>
      <c r="AP25" s="68" t="str">
        <f>ｸﾗﾌﾞ!$L$1587</f>
        <v/>
      </c>
    </row>
    <row r="26" spans="1:42">
      <c r="A26" s="1">
        <f t="shared" si="0"/>
        <v>1</v>
      </c>
      <c r="B26" s="249"/>
      <c r="C26" s="251"/>
      <c r="D26" s="128"/>
      <c r="E26" s="128"/>
      <c r="F26" s="271"/>
      <c r="G26" s="272"/>
      <c r="H26" s="273"/>
      <c r="I26" s="257"/>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O26" s="8">
        <v>24</v>
      </c>
      <c r="AP26" s="68" t="str">
        <f>ｸﾗﾌﾞ!$L$1589</f>
        <v/>
      </c>
    </row>
    <row r="27" spans="1:42">
      <c r="A27" s="1">
        <f t="shared" si="0"/>
        <v>1</v>
      </c>
      <c r="B27" s="249"/>
      <c r="C27" s="251"/>
      <c r="D27" s="128"/>
      <c r="E27" s="128"/>
      <c r="F27" s="271"/>
      <c r="G27" s="272"/>
      <c r="H27" s="273"/>
      <c r="I27" s="257"/>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O27" s="8">
        <v>25</v>
      </c>
      <c r="AP27" s="68" t="str">
        <f>ｸﾗﾌﾞ!$L$1591</f>
        <v/>
      </c>
    </row>
    <row r="28" spans="1:42">
      <c r="A28" s="1">
        <f t="shared" si="0"/>
        <v>1</v>
      </c>
      <c r="B28" s="250"/>
      <c r="C28" s="251"/>
      <c r="D28" s="128"/>
      <c r="E28" s="128"/>
      <c r="F28" s="274"/>
      <c r="G28" s="275"/>
      <c r="H28" s="276"/>
      <c r="I28" s="258"/>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O28" s="8">
        <v>26</v>
      </c>
      <c r="AP28" s="68" t="str">
        <f>ｸﾗﾌﾞ!$L$1593</f>
        <v/>
      </c>
    </row>
    <row r="29" spans="1:42">
      <c r="A29" s="1">
        <f t="shared" si="0"/>
        <v>1</v>
      </c>
      <c r="B29" s="248">
        <f t="shared" ref="B29" si="4">B25+1</f>
        <v>7</v>
      </c>
      <c r="C29" s="251"/>
      <c r="D29" s="128"/>
      <c r="E29" s="128"/>
      <c r="F29" s="268"/>
      <c r="G29" s="269"/>
      <c r="H29" s="270"/>
      <c r="I29" s="256"/>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O29" s="8">
        <v>27</v>
      </c>
      <c r="AP29" s="68" t="str">
        <f>ｸﾗﾌﾞ!$L$1595</f>
        <v/>
      </c>
    </row>
    <row r="30" spans="1:42">
      <c r="A30" s="1">
        <f t="shared" si="0"/>
        <v>1</v>
      </c>
      <c r="B30" s="249"/>
      <c r="C30" s="251"/>
      <c r="D30" s="128"/>
      <c r="E30" s="128"/>
      <c r="F30" s="271"/>
      <c r="G30" s="272"/>
      <c r="H30" s="273"/>
      <c r="I30" s="257"/>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O30" s="8">
        <v>28</v>
      </c>
      <c r="AP30" s="68" t="str">
        <f>ｸﾗﾌﾞ!$L$1597</f>
        <v/>
      </c>
    </row>
    <row r="31" spans="1:42">
      <c r="A31" s="1">
        <f t="shared" si="0"/>
        <v>1</v>
      </c>
      <c r="B31" s="249"/>
      <c r="C31" s="251"/>
      <c r="D31" s="128"/>
      <c r="E31" s="128"/>
      <c r="F31" s="271"/>
      <c r="G31" s="272"/>
      <c r="H31" s="273"/>
      <c r="I31" s="257"/>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O31" s="8">
        <v>29</v>
      </c>
      <c r="AP31" s="68" t="str">
        <f>ｸﾗﾌﾞ!$L$1599</f>
        <v/>
      </c>
    </row>
    <row r="32" spans="1:42">
      <c r="A32" s="1">
        <f t="shared" si="0"/>
        <v>1</v>
      </c>
      <c r="B32" s="250"/>
      <c r="C32" s="251"/>
      <c r="D32" s="128"/>
      <c r="E32" s="128"/>
      <c r="F32" s="274"/>
      <c r="G32" s="275"/>
      <c r="H32" s="276"/>
      <c r="I32" s="258"/>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O32" s="10">
        <v>30</v>
      </c>
      <c r="AP32" s="69" t="str">
        <f>ｸﾗﾌﾞ!$L$1601</f>
        <v/>
      </c>
    </row>
    <row r="33" spans="1:42">
      <c r="A33" s="1">
        <f t="shared" si="0"/>
        <v>1</v>
      </c>
      <c r="B33" s="71"/>
      <c r="C33" s="71"/>
      <c r="D33" s="72"/>
      <c r="E33" s="72"/>
      <c r="F33" s="72"/>
      <c r="G33" s="71"/>
      <c r="H33" s="71"/>
      <c r="I33" s="73"/>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P33" s="70"/>
    </row>
    <row r="34" spans="1:42">
      <c r="A34" s="1">
        <f t="shared" si="0"/>
        <v>1</v>
      </c>
      <c r="B34" s="2"/>
      <c r="C34" s="2"/>
      <c r="D34" s="50"/>
      <c r="E34" s="50"/>
      <c r="F34" s="50"/>
      <c r="G34" s="2"/>
      <c r="H34" s="2"/>
      <c r="AP34" s="70"/>
    </row>
    <row r="35" spans="1:42">
      <c r="J35" s="2">
        <f>SUM(J5:J32)</f>
        <v>0</v>
      </c>
      <c r="K35" s="2">
        <f t="shared" ref="K35:AM35" si="5">SUM(K5:K32)</f>
        <v>0</v>
      </c>
      <c r="L35" s="2">
        <f t="shared" si="5"/>
        <v>0</v>
      </c>
      <c r="M35" s="2">
        <f t="shared" si="5"/>
        <v>0</v>
      </c>
      <c r="N35" s="2">
        <f t="shared" si="5"/>
        <v>0</v>
      </c>
      <c r="O35" s="2">
        <f t="shared" si="5"/>
        <v>0</v>
      </c>
      <c r="P35" s="2">
        <f t="shared" si="5"/>
        <v>0</v>
      </c>
      <c r="Q35" s="2">
        <f t="shared" si="5"/>
        <v>0</v>
      </c>
      <c r="R35" s="2">
        <f t="shared" si="5"/>
        <v>0</v>
      </c>
      <c r="S35" s="2">
        <f t="shared" si="5"/>
        <v>0</v>
      </c>
      <c r="T35" s="2">
        <f t="shared" si="5"/>
        <v>0</v>
      </c>
      <c r="U35" s="2">
        <f t="shared" si="5"/>
        <v>0</v>
      </c>
      <c r="V35" s="2">
        <f t="shared" si="5"/>
        <v>0</v>
      </c>
      <c r="W35" s="2">
        <f t="shared" si="5"/>
        <v>0</v>
      </c>
      <c r="X35" s="2">
        <f t="shared" si="5"/>
        <v>0</v>
      </c>
      <c r="Y35" s="2">
        <f t="shared" si="5"/>
        <v>0</v>
      </c>
      <c r="Z35" s="2">
        <f t="shared" si="5"/>
        <v>0</v>
      </c>
      <c r="AA35" s="2">
        <f t="shared" si="5"/>
        <v>0</v>
      </c>
      <c r="AB35" s="2">
        <f t="shared" si="5"/>
        <v>0</v>
      </c>
      <c r="AC35" s="2">
        <f t="shared" si="5"/>
        <v>0</v>
      </c>
      <c r="AD35" s="2">
        <f t="shared" si="5"/>
        <v>0</v>
      </c>
      <c r="AE35" s="2">
        <f t="shared" si="5"/>
        <v>0</v>
      </c>
      <c r="AF35" s="2">
        <f t="shared" si="5"/>
        <v>0</v>
      </c>
      <c r="AG35" s="2">
        <f t="shared" si="5"/>
        <v>0</v>
      </c>
      <c r="AH35" s="2">
        <f t="shared" si="5"/>
        <v>0</v>
      </c>
      <c r="AI35" s="2">
        <f t="shared" si="5"/>
        <v>0</v>
      </c>
      <c r="AJ35" s="2">
        <f t="shared" si="5"/>
        <v>0</v>
      </c>
      <c r="AK35" s="2">
        <f t="shared" si="5"/>
        <v>0</v>
      </c>
      <c r="AL35" s="2">
        <f t="shared" si="5"/>
        <v>0</v>
      </c>
      <c r="AM35" s="2">
        <f t="shared" si="5"/>
        <v>0</v>
      </c>
    </row>
  </sheetData>
  <sheetProtection sheet="1" selectLockedCells="1" autoFilter="0"/>
  <autoFilter ref="A1:AP34" xr:uid="{88ED3C5A-2F50-4D06-A3E5-84021308E34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262">
    <mergeCell ref="AL29:AL32"/>
    <mergeCell ref="AM29:AM32"/>
    <mergeCell ref="F3:H4"/>
    <mergeCell ref="F5:H8"/>
    <mergeCell ref="F9:H12"/>
    <mergeCell ref="F13:H16"/>
    <mergeCell ref="F17:H20"/>
    <mergeCell ref="F21:H24"/>
    <mergeCell ref="F25:H28"/>
    <mergeCell ref="F29:H32"/>
    <mergeCell ref="AC29:AC32"/>
    <mergeCell ref="AD29:AD32"/>
    <mergeCell ref="AE29:AE32"/>
    <mergeCell ref="AF29:AF32"/>
    <mergeCell ref="AG29:AG32"/>
    <mergeCell ref="AH29:AH32"/>
    <mergeCell ref="AI29:AI32"/>
    <mergeCell ref="AJ29:AJ32"/>
    <mergeCell ref="AK29:AK32"/>
    <mergeCell ref="AJ25:AJ28"/>
    <mergeCell ref="AK25:AK28"/>
    <mergeCell ref="AL25:AL28"/>
    <mergeCell ref="AM25:AM28"/>
    <mergeCell ref="I29:I32"/>
    <mergeCell ref="J29:J32"/>
    <mergeCell ref="K29:K32"/>
    <mergeCell ref="L29:L32"/>
    <mergeCell ref="M29:M32"/>
    <mergeCell ref="N29:N32"/>
    <mergeCell ref="O29:O32"/>
    <mergeCell ref="P29:P32"/>
    <mergeCell ref="Q29:Q32"/>
    <mergeCell ref="R29:R32"/>
    <mergeCell ref="S29:S32"/>
    <mergeCell ref="T29:T32"/>
    <mergeCell ref="U29:U32"/>
    <mergeCell ref="V29:V32"/>
    <mergeCell ref="W29:W32"/>
    <mergeCell ref="X29:X32"/>
    <mergeCell ref="Y29:Y32"/>
    <mergeCell ref="Z29:Z32"/>
    <mergeCell ref="AA29:AA32"/>
    <mergeCell ref="AB29:AB32"/>
    <mergeCell ref="AA25:AA28"/>
    <mergeCell ref="AB25:AB28"/>
    <mergeCell ref="AC25:AC28"/>
    <mergeCell ref="AD25:AD28"/>
    <mergeCell ref="AE25:AE28"/>
    <mergeCell ref="AF25:AF28"/>
    <mergeCell ref="AG25:AG28"/>
    <mergeCell ref="AH25:AH28"/>
    <mergeCell ref="AI25:AI28"/>
    <mergeCell ref="AH21:AH24"/>
    <mergeCell ref="AI21:AI24"/>
    <mergeCell ref="AJ21:AJ24"/>
    <mergeCell ref="AK21:AK24"/>
    <mergeCell ref="AL21:AL24"/>
    <mergeCell ref="AM21:AM24"/>
    <mergeCell ref="I25:I28"/>
    <mergeCell ref="J25:J28"/>
    <mergeCell ref="K25:K28"/>
    <mergeCell ref="L25:L28"/>
    <mergeCell ref="M25:M28"/>
    <mergeCell ref="N25:N28"/>
    <mergeCell ref="O25:O28"/>
    <mergeCell ref="P25:P28"/>
    <mergeCell ref="Q25:Q28"/>
    <mergeCell ref="R25:R28"/>
    <mergeCell ref="S25:S28"/>
    <mergeCell ref="T25:T28"/>
    <mergeCell ref="U25:U28"/>
    <mergeCell ref="V25:V28"/>
    <mergeCell ref="W25:W28"/>
    <mergeCell ref="X25:X28"/>
    <mergeCell ref="Y25:Y28"/>
    <mergeCell ref="Z25:Z28"/>
    <mergeCell ref="Y21:Y24"/>
    <mergeCell ref="Z21:Z24"/>
    <mergeCell ref="AA21:AA24"/>
    <mergeCell ref="AB21:AB24"/>
    <mergeCell ref="AC21:AC24"/>
    <mergeCell ref="AD21:AD24"/>
    <mergeCell ref="AE21:AE24"/>
    <mergeCell ref="AF21:AF24"/>
    <mergeCell ref="AG21:AG24"/>
    <mergeCell ref="AF17:AF20"/>
    <mergeCell ref="AG17:AG20"/>
    <mergeCell ref="AH17:AH20"/>
    <mergeCell ref="AI17:AI20"/>
    <mergeCell ref="AJ17:AJ20"/>
    <mergeCell ref="AK17:AK20"/>
    <mergeCell ref="AL17:AL20"/>
    <mergeCell ref="AM17:AM20"/>
    <mergeCell ref="I21:I24"/>
    <mergeCell ref="J21:J24"/>
    <mergeCell ref="K21:K24"/>
    <mergeCell ref="L21:L24"/>
    <mergeCell ref="M21:M24"/>
    <mergeCell ref="N21:N24"/>
    <mergeCell ref="O21:O24"/>
    <mergeCell ref="P21:P24"/>
    <mergeCell ref="Q21:Q24"/>
    <mergeCell ref="R21:R24"/>
    <mergeCell ref="S21:S24"/>
    <mergeCell ref="T21:T24"/>
    <mergeCell ref="U21:U24"/>
    <mergeCell ref="V21:V24"/>
    <mergeCell ref="W21:W24"/>
    <mergeCell ref="X21:X24"/>
    <mergeCell ref="AM13:AM16"/>
    <mergeCell ref="I17:I20"/>
    <mergeCell ref="J17:J20"/>
    <mergeCell ref="K17:K20"/>
    <mergeCell ref="L17:L20"/>
    <mergeCell ref="M17:M20"/>
    <mergeCell ref="N17:N20"/>
    <mergeCell ref="O17:O20"/>
    <mergeCell ref="P17:P20"/>
    <mergeCell ref="Q17:Q20"/>
    <mergeCell ref="R17:R20"/>
    <mergeCell ref="S17:S20"/>
    <mergeCell ref="T17:T20"/>
    <mergeCell ref="U17:U20"/>
    <mergeCell ref="V17:V20"/>
    <mergeCell ref="W17:W20"/>
    <mergeCell ref="X17:X20"/>
    <mergeCell ref="Y17:Y20"/>
    <mergeCell ref="Z17:Z20"/>
    <mergeCell ref="AA17:AA20"/>
    <mergeCell ref="AB17:AB20"/>
    <mergeCell ref="AC17:AC20"/>
    <mergeCell ref="AD17:AD20"/>
    <mergeCell ref="AE17:AE20"/>
    <mergeCell ref="AD13:AD16"/>
    <mergeCell ref="AE13:AE16"/>
    <mergeCell ref="AF13:AF16"/>
    <mergeCell ref="AG13:AG16"/>
    <mergeCell ref="AH13:AH16"/>
    <mergeCell ref="AI13:AI16"/>
    <mergeCell ref="AJ13:AJ16"/>
    <mergeCell ref="AK13:AK16"/>
    <mergeCell ref="AL13:AL16"/>
    <mergeCell ref="AK9:AK12"/>
    <mergeCell ref="AL9:AL12"/>
    <mergeCell ref="AM9:AM12"/>
    <mergeCell ref="I13:I16"/>
    <mergeCell ref="J13:J16"/>
    <mergeCell ref="K13:K16"/>
    <mergeCell ref="L13:L16"/>
    <mergeCell ref="M13:M16"/>
    <mergeCell ref="N13:N16"/>
    <mergeCell ref="O13:O16"/>
    <mergeCell ref="P13:P16"/>
    <mergeCell ref="Q13:Q16"/>
    <mergeCell ref="R13:R16"/>
    <mergeCell ref="S13:S16"/>
    <mergeCell ref="T13:T16"/>
    <mergeCell ref="U13:U16"/>
    <mergeCell ref="V13:V16"/>
    <mergeCell ref="W13:W16"/>
    <mergeCell ref="X13:X16"/>
    <mergeCell ref="Y13:Y16"/>
    <mergeCell ref="Z13:Z16"/>
    <mergeCell ref="AA13:AA16"/>
    <mergeCell ref="AB13:AB16"/>
    <mergeCell ref="AC13:AC16"/>
    <mergeCell ref="AB9:AB12"/>
    <mergeCell ref="AC9:AC12"/>
    <mergeCell ref="AD9:AD12"/>
    <mergeCell ref="AE9:AE12"/>
    <mergeCell ref="AF9:AF12"/>
    <mergeCell ref="AG9:AG12"/>
    <mergeCell ref="AH9:AH12"/>
    <mergeCell ref="AI9:AI12"/>
    <mergeCell ref="AJ9:AJ12"/>
    <mergeCell ref="AJ5:AJ8"/>
    <mergeCell ref="AK5:AK8"/>
    <mergeCell ref="AD5:AD8"/>
    <mergeCell ref="AE5:AE8"/>
    <mergeCell ref="AF5:AF8"/>
    <mergeCell ref="AG5:AG8"/>
    <mergeCell ref="AH5:AH8"/>
    <mergeCell ref="AI5:AI8"/>
    <mergeCell ref="AL5:AL8"/>
    <mergeCell ref="AM5:AM8"/>
    <mergeCell ref="I9:I12"/>
    <mergeCell ref="J9:J12"/>
    <mergeCell ref="K9:K12"/>
    <mergeCell ref="L9:L12"/>
    <mergeCell ref="M9:M12"/>
    <mergeCell ref="N9:N12"/>
    <mergeCell ref="O9:O12"/>
    <mergeCell ref="P9:P12"/>
    <mergeCell ref="Q9:Q12"/>
    <mergeCell ref="R9:R12"/>
    <mergeCell ref="S9:S12"/>
    <mergeCell ref="T9:T12"/>
    <mergeCell ref="U9:U12"/>
    <mergeCell ref="V9:V12"/>
    <mergeCell ref="W9:W12"/>
    <mergeCell ref="X9:X12"/>
    <mergeCell ref="Y9:Y12"/>
    <mergeCell ref="Z9:Z12"/>
    <mergeCell ref="AA9:AA12"/>
    <mergeCell ref="AA5:AA8"/>
    <mergeCell ref="AB5:AB8"/>
    <mergeCell ref="AC5:AC8"/>
    <mergeCell ref="R5:R8"/>
    <mergeCell ref="S5:S8"/>
    <mergeCell ref="T5:T8"/>
    <mergeCell ref="U5:U8"/>
    <mergeCell ref="V5:V8"/>
    <mergeCell ref="W5:W8"/>
    <mergeCell ref="X5:X8"/>
    <mergeCell ref="Y5:Y8"/>
    <mergeCell ref="Z5:Z8"/>
    <mergeCell ref="I5:I8"/>
    <mergeCell ref="J5:J8"/>
    <mergeCell ref="K5:K8"/>
    <mergeCell ref="L5:L8"/>
    <mergeCell ref="M5:M8"/>
    <mergeCell ref="N5:N8"/>
    <mergeCell ref="O5:O8"/>
    <mergeCell ref="P5:P8"/>
    <mergeCell ref="Q5:Q8"/>
    <mergeCell ref="E5:E8"/>
    <mergeCell ref="B3:B4"/>
    <mergeCell ref="C3:C4"/>
    <mergeCell ref="D3:D4"/>
    <mergeCell ref="E3:E4"/>
    <mergeCell ref="B13:B16"/>
    <mergeCell ref="C13:C16"/>
    <mergeCell ref="D13:D16"/>
    <mergeCell ref="E13:E16"/>
    <mergeCell ref="B9:B12"/>
    <mergeCell ref="C9:C12"/>
    <mergeCell ref="D9:D12"/>
    <mergeCell ref="E9:E12"/>
    <mergeCell ref="B29:B32"/>
    <mergeCell ref="C29:C32"/>
    <mergeCell ref="D29:D32"/>
    <mergeCell ref="E29:E32"/>
    <mergeCell ref="B2:D2"/>
    <mergeCell ref="J2:AM2"/>
    <mergeCell ref="B1:AM1"/>
    <mergeCell ref="D21:D24"/>
    <mergeCell ref="E21:E24"/>
    <mergeCell ref="B25:B28"/>
    <mergeCell ref="C25:C28"/>
    <mergeCell ref="D17:D20"/>
    <mergeCell ref="E17:E20"/>
    <mergeCell ref="B21:B24"/>
    <mergeCell ref="C21:C24"/>
    <mergeCell ref="D25:D28"/>
    <mergeCell ref="E25:E28"/>
    <mergeCell ref="B17:B20"/>
    <mergeCell ref="C17:C20"/>
    <mergeCell ref="I3:I4"/>
    <mergeCell ref="J3:AM3"/>
    <mergeCell ref="B5:B8"/>
    <mergeCell ref="C5:C8"/>
    <mergeCell ref="D5:D8"/>
  </mergeCells>
  <phoneticPr fontId="3"/>
  <pageMargins left="0.51181102362204722" right="0.51181102362204722" top="0.74803149606299213" bottom="0.55118110236220474"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0B237F-4D35-4991-ACEE-0F668441F7F0}">
          <x14:formula1>
            <xm:f>リスト!$A$7:$A$13</xm:f>
          </x14:formula1>
          <xm:sqref>C33:C34</xm:sqref>
        </x14:dataValidation>
        <x14:dataValidation type="list" allowBlank="1" showInputMessage="1" showErrorMessage="1" xr:uid="{77E95833-AF66-4325-8D3F-60E00197D371}">
          <x14:formula1>
            <xm:f>リスト!$A$38:$A$42</xm:f>
          </x14:formula1>
          <xm:sqref>C5:C32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F318-FE04-4B98-BF78-8194B30163C6}">
  <sheetPr>
    <tabColor rgb="FFFFC000"/>
  </sheetPr>
  <dimension ref="A1:AP332"/>
  <sheetViews>
    <sheetView view="pageBreakPreview" zoomScale="85" zoomScaleNormal="100" zoomScaleSheetLayoutView="85" workbookViewId="0">
      <pane ySplit="1" topLeftCell="A2" activePane="bottomLeft" state="frozen"/>
      <selection activeCell="I34" sqref="I34"/>
      <selection pane="bottomLeft" activeCell="F41" sqref="F41:G43"/>
    </sheetView>
  </sheetViews>
  <sheetFormatPr defaultRowHeight="14.4"/>
  <cols>
    <col min="1" max="1" width="2.5" style="1" bestFit="1" customWidth="1"/>
    <col min="2" max="3" width="5.5" style="1" customWidth="1"/>
    <col min="4" max="4" width="11.59765625" style="1" bestFit="1" customWidth="1"/>
    <col min="5" max="5" width="11.5" style="1" customWidth="1"/>
    <col min="6" max="6" width="11.09765625" style="1" customWidth="1"/>
    <col min="7" max="8" width="3.59765625" style="1" bestFit="1" customWidth="1"/>
    <col min="9" max="9" width="12.69921875" style="1" bestFit="1" customWidth="1"/>
    <col min="10" max="39" width="2" style="2" customWidth="1"/>
    <col min="40" max="40" width="8.796875" style="1"/>
    <col min="41" max="41" width="5.5" style="1" bestFit="1" customWidth="1"/>
    <col min="42" max="42" width="20.09765625" style="1" customWidth="1"/>
    <col min="43" max="16384" width="8.796875" style="1"/>
  </cols>
  <sheetData>
    <row r="1" spans="1:42">
      <c r="B1" s="254" t="s">
        <v>167</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row>
    <row r="2" spans="1:42">
      <c r="A2" s="1">
        <v>1</v>
      </c>
      <c r="B2" s="252" t="s">
        <v>139</v>
      </c>
      <c r="C2" s="252"/>
      <c r="D2" s="252"/>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O2" s="3" t="s">
        <v>149</v>
      </c>
      <c r="AP2" s="3" t="s">
        <v>158</v>
      </c>
    </row>
    <row r="3" spans="1:42" ht="14.4" customHeight="1">
      <c r="A3" s="1">
        <f>A2</f>
        <v>1</v>
      </c>
      <c r="B3" s="154" t="s">
        <v>137</v>
      </c>
      <c r="C3" s="154" t="s">
        <v>337</v>
      </c>
      <c r="D3" s="154" t="s">
        <v>140</v>
      </c>
      <c r="E3" s="255" t="s">
        <v>335</v>
      </c>
      <c r="F3" s="293" t="s">
        <v>336</v>
      </c>
      <c r="G3" s="264"/>
      <c r="H3" s="262" t="s">
        <v>338</v>
      </c>
      <c r="I3" s="283"/>
      <c r="J3" s="154" t="s">
        <v>160</v>
      </c>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O3" s="6">
        <v>1</v>
      </c>
      <c r="AP3" s="67" t="str">
        <f>ｸﾗﾌﾞ!$L$1543</f>
        <v/>
      </c>
    </row>
    <row r="4" spans="1:42">
      <c r="A4" s="1">
        <f t="shared" ref="A4:A34" si="0">A3</f>
        <v>1</v>
      </c>
      <c r="B4" s="154"/>
      <c r="C4" s="154"/>
      <c r="D4" s="154"/>
      <c r="E4" s="154"/>
      <c r="F4" s="265"/>
      <c r="G4" s="267"/>
      <c r="H4" s="284"/>
      <c r="I4" s="285"/>
      <c r="J4" s="35">
        <v>1</v>
      </c>
      <c r="K4" s="35">
        <v>2</v>
      </c>
      <c r="L4" s="35">
        <v>3</v>
      </c>
      <c r="M4" s="35">
        <v>4</v>
      </c>
      <c r="N4" s="35">
        <v>5</v>
      </c>
      <c r="O4" s="35">
        <v>6</v>
      </c>
      <c r="P4" s="35">
        <v>7</v>
      </c>
      <c r="Q4" s="35">
        <v>8</v>
      </c>
      <c r="R4" s="35">
        <v>9</v>
      </c>
      <c r="S4" s="35">
        <v>10</v>
      </c>
      <c r="T4" s="35">
        <v>11</v>
      </c>
      <c r="U4" s="35">
        <v>12</v>
      </c>
      <c r="V4" s="35">
        <v>13</v>
      </c>
      <c r="W4" s="35">
        <v>14</v>
      </c>
      <c r="X4" s="35">
        <v>15</v>
      </c>
      <c r="Y4" s="35">
        <v>16</v>
      </c>
      <c r="Z4" s="35">
        <v>17</v>
      </c>
      <c r="AA4" s="35">
        <v>18</v>
      </c>
      <c r="AB4" s="35">
        <v>19</v>
      </c>
      <c r="AC4" s="35">
        <v>20</v>
      </c>
      <c r="AD4" s="35">
        <v>21</v>
      </c>
      <c r="AE4" s="35">
        <v>22</v>
      </c>
      <c r="AF4" s="35">
        <v>23</v>
      </c>
      <c r="AG4" s="35">
        <v>24</v>
      </c>
      <c r="AH4" s="35">
        <v>25</v>
      </c>
      <c r="AI4" s="35">
        <v>26</v>
      </c>
      <c r="AJ4" s="35">
        <v>27</v>
      </c>
      <c r="AK4" s="35">
        <v>28</v>
      </c>
      <c r="AL4" s="35">
        <v>29</v>
      </c>
      <c r="AM4" s="35">
        <v>30</v>
      </c>
      <c r="AO4" s="8">
        <v>2</v>
      </c>
      <c r="AP4" s="68" t="str">
        <f>ｸﾗﾌﾞ!$L$1545</f>
        <v/>
      </c>
    </row>
    <row r="5" spans="1:42">
      <c r="A5" s="1">
        <f t="shared" si="0"/>
        <v>1</v>
      </c>
      <c r="B5" s="186">
        <v>1</v>
      </c>
      <c r="C5" s="286"/>
      <c r="D5" s="128"/>
      <c r="E5" s="128"/>
      <c r="F5" s="287"/>
      <c r="G5" s="288"/>
      <c r="H5" s="277"/>
      <c r="I5" s="278"/>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O5" s="8">
        <v>3</v>
      </c>
      <c r="AP5" s="68" t="str">
        <f>ｸﾗﾌﾞ!$L$1547</f>
        <v/>
      </c>
    </row>
    <row r="6" spans="1:42">
      <c r="A6" s="1">
        <f t="shared" si="0"/>
        <v>1</v>
      </c>
      <c r="B6" s="186"/>
      <c r="C6" s="286"/>
      <c r="D6" s="128"/>
      <c r="E6" s="128"/>
      <c r="F6" s="289"/>
      <c r="G6" s="290"/>
      <c r="H6" s="279"/>
      <c r="I6" s="28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O6" s="8">
        <v>4</v>
      </c>
      <c r="AP6" s="68" t="str">
        <f>ｸﾗﾌﾞ!$L$1549</f>
        <v/>
      </c>
    </row>
    <row r="7" spans="1:42">
      <c r="A7" s="1">
        <f t="shared" si="0"/>
        <v>1</v>
      </c>
      <c r="B7" s="186"/>
      <c r="C7" s="286"/>
      <c r="D7" s="128"/>
      <c r="E7" s="128"/>
      <c r="F7" s="291"/>
      <c r="G7" s="292"/>
      <c r="H7" s="281"/>
      <c r="I7" s="282"/>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O7" s="8">
        <v>5</v>
      </c>
      <c r="AP7" s="68" t="str">
        <f>ｸﾗﾌﾞ!$L$1551</f>
        <v/>
      </c>
    </row>
    <row r="8" spans="1:42">
      <c r="A8" s="1">
        <f t="shared" si="0"/>
        <v>1</v>
      </c>
      <c r="B8" s="186">
        <f>B5+1</f>
        <v>2</v>
      </c>
      <c r="C8" s="286"/>
      <c r="D8" s="128"/>
      <c r="E8" s="128"/>
      <c r="F8" s="287"/>
      <c r="G8" s="288"/>
      <c r="H8" s="277"/>
      <c r="I8" s="278"/>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O8" s="8">
        <v>6</v>
      </c>
      <c r="AP8" s="68" t="str">
        <f>ｸﾗﾌﾞ!$L$1553</f>
        <v/>
      </c>
    </row>
    <row r="9" spans="1:42">
      <c r="A9" s="1">
        <f t="shared" si="0"/>
        <v>1</v>
      </c>
      <c r="B9" s="186"/>
      <c r="C9" s="286"/>
      <c r="D9" s="128"/>
      <c r="E9" s="128"/>
      <c r="F9" s="289"/>
      <c r="G9" s="290"/>
      <c r="H9" s="279"/>
      <c r="I9" s="28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O9" s="8">
        <v>7</v>
      </c>
      <c r="AP9" s="68" t="str">
        <f>ｸﾗﾌﾞ!$L$1555</f>
        <v/>
      </c>
    </row>
    <row r="10" spans="1:42">
      <c r="A10" s="1">
        <f t="shared" si="0"/>
        <v>1</v>
      </c>
      <c r="B10" s="186"/>
      <c r="C10" s="286"/>
      <c r="D10" s="128"/>
      <c r="E10" s="128"/>
      <c r="F10" s="291"/>
      <c r="G10" s="292"/>
      <c r="H10" s="281"/>
      <c r="I10" s="282"/>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O10" s="8">
        <v>8</v>
      </c>
      <c r="AP10" s="68" t="str">
        <f>ｸﾗﾌﾞ!$L$1557</f>
        <v/>
      </c>
    </row>
    <row r="11" spans="1:42">
      <c r="A11" s="1">
        <f t="shared" si="0"/>
        <v>1</v>
      </c>
      <c r="B11" s="248">
        <f t="shared" ref="B11" si="1">B8+1</f>
        <v>3</v>
      </c>
      <c r="C11" s="286"/>
      <c r="D11" s="128"/>
      <c r="E11" s="128"/>
      <c r="F11" s="287"/>
      <c r="G11" s="288"/>
      <c r="H11" s="277"/>
      <c r="I11" s="278"/>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O11" s="8">
        <v>9</v>
      </c>
      <c r="AP11" s="68" t="str">
        <f>ｸﾗﾌﾞ!$L$1559</f>
        <v/>
      </c>
    </row>
    <row r="12" spans="1:42">
      <c r="A12" s="1">
        <f t="shared" si="0"/>
        <v>1</v>
      </c>
      <c r="B12" s="249"/>
      <c r="C12" s="286"/>
      <c r="D12" s="128"/>
      <c r="E12" s="128"/>
      <c r="F12" s="289"/>
      <c r="G12" s="290"/>
      <c r="H12" s="279"/>
      <c r="I12" s="28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O12" s="8">
        <v>10</v>
      </c>
      <c r="AP12" s="68" t="str">
        <f>ｸﾗﾌﾞ!$L$1561</f>
        <v/>
      </c>
    </row>
    <row r="13" spans="1:42">
      <c r="A13" s="1">
        <f t="shared" si="0"/>
        <v>1</v>
      </c>
      <c r="B13" s="250"/>
      <c r="C13" s="286"/>
      <c r="D13" s="128"/>
      <c r="E13" s="128"/>
      <c r="F13" s="291"/>
      <c r="G13" s="292"/>
      <c r="H13" s="281"/>
      <c r="I13" s="282"/>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O13" s="8">
        <v>11</v>
      </c>
      <c r="AP13" s="68" t="str">
        <f>ｸﾗﾌﾞ!$L$1563</f>
        <v/>
      </c>
    </row>
    <row r="14" spans="1:42">
      <c r="A14" s="1">
        <f t="shared" si="0"/>
        <v>1</v>
      </c>
      <c r="B14" s="248">
        <f t="shared" ref="B14" si="2">B11+1</f>
        <v>4</v>
      </c>
      <c r="C14" s="286"/>
      <c r="D14" s="128"/>
      <c r="E14" s="128"/>
      <c r="F14" s="287"/>
      <c r="G14" s="288"/>
      <c r="H14" s="277"/>
      <c r="I14" s="278"/>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O14" s="8">
        <v>12</v>
      </c>
      <c r="AP14" s="68" t="str">
        <f>ｸﾗﾌﾞ!$L$1565</f>
        <v/>
      </c>
    </row>
    <row r="15" spans="1:42">
      <c r="A15" s="1">
        <f t="shared" si="0"/>
        <v>1</v>
      </c>
      <c r="B15" s="249"/>
      <c r="C15" s="286"/>
      <c r="D15" s="128"/>
      <c r="E15" s="128"/>
      <c r="F15" s="289"/>
      <c r="G15" s="290"/>
      <c r="H15" s="279"/>
      <c r="I15" s="28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O15" s="8">
        <v>13</v>
      </c>
      <c r="AP15" s="68" t="str">
        <f>ｸﾗﾌﾞ!$L$1567</f>
        <v/>
      </c>
    </row>
    <row r="16" spans="1:42">
      <c r="A16" s="1">
        <f t="shared" si="0"/>
        <v>1</v>
      </c>
      <c r="B16" s="250"/>
      <c r="C16" s="286"/>
      <c r="D16" s="128"/>
      <c r="E16" s="128"/>
      <c r="F16" s="291"/>
      <c r="G16" s="292"/>
      <c r="H16" s="281"/>
      <c r="I16" s="282"/>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O16" s="8">
        <v>14</v>
      </c>
      <c r="AP16" s="68" t="str">
        <f>ｸﾗﾌﾞ!$L$1569</f>
        <v/>
      </c>
    </row>
    <row r="17" spans="1:42">
      <c r="A17" s="1">
        <f t="shared" si="0"/>
        <v>1</v>
      </c>
      <c r="B17" s="248">
        <f t="shared" ref="B17" si="3">B14+1</f>
        <v>5</v>
      </c>
      <c r="C17" s="286"/>
      <c r="D17" s="128"/>
      <c r="E17" s="128"/>
      <c r="F17" s="287"/>
      <c r="G17" s="288"/>
      <c r="H17" s="277"/>
      <c r="I17" s="278"/>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O17" s="8">
        <v>15</v>
      </c>
      <c r="AP17" s="68" t="str">
        <f>ｸﾗﾌﾞ!$L$1571</f>
        <v/>
      </c>
    </row>
    <row r="18" spans="1:42">
      <c r="A18" s="1">
        <f t="shared" si="0"/>
        <v>1</v>
      </c>
      <c r="B18" s="249"/>
      <c r="C18" s="286"/>
      <c r="D18" s="128"/>
      <c r="E18" s="128"/>
      <c r="F18" s="289"/>
      <c r="G18" s="290"/>
      <c r="H18" s="279"/>
      <c r="I18" s="28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O18" s="8">
        <v>16</v>
      </c>
      <c r="AP18" s="68" t="str">
        <f>ｸﾗﾌﾞ!$L$1573</f>
        <v/>
      </c>
    </row>
    <row r="19" spans="1:42">
      <c r="A19" s="1">
        <f t="shared" si="0"/>
        <v>1</v>
      </c>
      <c r="B19" s="250"/>
      <c r="C19" s="286"/>
      <c r="D19" s="128"/>
      <c r="E19" s="128"/>
      <c r="F19" s="291"/>
      <c r="G19" s="292"/>
      <c r="H19" s="281"/>
      <c r="I19" s="282"/>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O19" s="8">
        <v>17</v>
      </c>
      <c r="AP19" s="68" t="str">
        <f>ｸﾗﾌﾞ!$L$1575</f>
        <v/>
      </c>
    </row>
    <row r="20" spans="1:42">
      <c r="A20" s="1">
        <f t="shared" si="0"/>
        <v>1</v>
      </c>
      <c r="B20" s="248">
        <f t="shared" ref="B20" si="4">B17+1</f>
        <v>6</v>
      </c>
      <c r="C20" s="286"/>
      <c r="D20" s="128"/>
      <c r="E20" s="128"/>
      <c r="F20" s="287"/>
      <c r="G20" s="288"/>
      <c r="H20" s="277"/>
      <c r="I20" s="278"/>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O20" s="8">
        <v>18</v>
      </c>
      <c r="AP20" s="68" t="str">
        <f>ｸﾗﾌﾞ!$L$1577</f>
        <v/>
      </c>
    </row>
    <row r="21" spans="1:42">
      <c r="A21" s="1">
        <f t="shared" si="0"/>
        <v>1</v>
      </c>
      <c r="B21" s="249"/>
      <c r="C21" s="286"/>
      <c r="D21" s="128"/>
      <c r="E21" s="128"/>
      <c r="F21" s="289"/>
      <c r="G21" s="290"/>
      <c r="H21" s="279"/>
      <c r="I21" s="28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O21" s="8">
        <v>19</v>
      </c>
      <c r="AP21" s="68" t="str">
        <f>ｸﾗﾌﾞ!$L$1579</f>
        <v/>
      </c>
    </row>
    <row r="22" spans="1:42">
      <c r="A22" s="1">
        <f t="shared" si="0"/>
        <v>1</v>
      </c>
      <c r="B22" s="250"/>
      <c r="C22" s="286"/>
      <c r="D22" s="128"/>
      <c r="E22" s="128"/>
      <c r="F22" s="291"/>
      <c r="G22" s="292"/>
      <c r="H22" s="281"/>
      <c r="I22" s="282"/>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O22" s="8">
        <v>20</v>
      </c>
      <c r="AP22" s="68" t="str">
        <f>ｸﾗﾌﾞ!$L$1581</f>
        <v/>
      </c>
    </row>
    <row r="23" spans="1:42">
      <c r="A23" s="1">
        <f t="shared" si="0"/>
        <v>1</v>
      </c>
      <c r="B23" s="248">
        <f t="shared" ref="B23" si="5">B20+1</f>
        <v>7</v>
      </c>
      <c r="C23" s="286"/>
      <c r="D23" s="128"/>
      <c r="E23" s="128"/>
      <c r="F23" s="287"/>
      <c r="G23" s="288"/>
      <c r="H23" s="277"/>
      <c r="I23" s="278"/>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O23" s="8">
        <v>21</v>
      </c>
      <c r="AP23" s="68" t="str">
        <f>ｸﾗﾌﾞ!$L$1583</f>
        <v/>
      </c>
    </row>
    <row r="24" spans="1:42">
      <c r="A24" s="1">
        <f t="shared" si="0"/>
        <v>1</v>
      </c>
      <c r="B24" s="249"/>
      <c r="C24" s="286"/>
      <c r="D24" s="128"/>
      <c r="E24" s="128"/>
      <c r="F24" s="289"/>
      <c r="G24" s="290"/>
      <c r="H24" s="279"/>
      <c r="I24" s="28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O24" s="8">
        <v>22</v>
      </c>
      <c r="AP24" s="68" t="str">
        <f>ｸﾗﾌﾞ!$L$1585</f>
        <v/>
      </c>
    </row>
    <row r="25" spans="1:42">
      <c r="A25" s="1">
        <f t="shared" si="0"/>
        <v>1</v>
      </c>
      <c r="B25" s="250"/>
      <c r="C25" s="286"/>
      <c r="D25" s="128"/>
      <c r="E25" s="128"/>
      <c r="F25" s="291"/>
      <c r="G25" s="292"/>
      <c r="H25" s="281"/>
      <c r="I25" s="282"/>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O25" s="8">
        <v>23</v>
      </c>
      <c r="AP25" s="68" t="str">
        <f>ｸﾗﾌﾞ!$L$1587</f>
        <v/>
      </c>
    </row>
    <row r="26" spans="1:42">
      <c r="A26" s="1">
        <f t="shared" si="0"/>
        <v>1</v>
      </c>
      <c r="B26" s="248">
        <f t="shared" ref="B26" si="6">B23+1</f>
        <v>8</v>
      </c>
      <c r="C26" s="286"/>
      <c r="D26" s="128"/>
      <c r="E26" s="128"/>
      <c r="F26" s="287"/>
      <c r="G26" s="288"/>
      <c r="H26" s="277"/>
      <c r="I26" s="278"/>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O26" s="8">
        <v>24</v>
      </c>
      <c r="AP26" s="68" t="str">
        <f>ｸﾗﾌﾞ!$L$1589</f>
        <v/>
      </c>
    </row>
    <row r="27" spans="1:42">
      <c r="A27" s="1">
        <f t="shared" si="0"/>
        <v>1</v>
      </c>
      <c r="B27" s="249"/>
      <c r="C27" s="286"/>
      <c r="D27" s="128"/>
      <c r="E27" s="128"/>
      <c r="F27" s="289"/>
      <c r="G27" s="290"/>
      <c r="H27" s="279"/>
      <c r="I27" s="28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O27" s="8">
        <v>25</v>
      </c>
      <c r="AP27" s="68" t="str">
        <f>ｸﾗﾌﾞ!$L$1591</f>
        <v/>
      </c>
    </row>
    <row r="28" spans="1:42">
      <c r="A28" s="1">
        <f t="shared" si="0"/>
        <v>1</v>
      </c>
      <c r="B28" s="250"/>
      <c r="C28" s="286"/>
      <c r="D28" s="128"/>
      <c r="E28" s="128"/>
      <c r="F28" s="291"/>
      <c r="G28" s="292"/>
      <c r="H28" s="281"/>
      <c r="I28" s="282"/>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O28" s="8">
        <v>26</v>
      </c>
      <c r="AP28" s="68" t="str">
        <f>ｸﾗﾌﾞ!$L$1593</f>
        <v/>
      </c>
    </row>
    <row r="29" spans="1:42">
      <c r="A29" s="1">
        <f t="shared" si="0"/>
        <v>1</v>
      </c>
      <c r="B29" s="248">
        <f>B26+1</f>
        <v>9</v>
      </c>
      <c r="C29" s="286"/>
      <c r="D29" s="128"/>
      <c r="E29" s="128"/>
      <c r="F29" s="287"/>
      <c r="G29" s="288"/>
      <c r="H29" s="277"/>
      <c r="I29" s="278"/>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O29" s="8">
        <v>27</v>
      </c>
      <c r="AP29" s="68" t="str">
        <f>ｸﾗﾌﾞ!$L$1595</f>
        <v/>
      </c>
    </row>
    <row r="30" spans="1:42">
      <c r="A30" s="1">
        <f t="shared" si="0"/>
        <v>1</v>
      </c>
      <c r="B30" s="249"/>
      <c r="C30" s="286"/>
      <c r="D30" s="128"/>
      <c r="E30" s="128"/>
      <c r="F30" s="289"/>
      <c r="G30" s="290"/>
      <c r="H30" s="279"/>
      <c r="I30" s="28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O30" s="8">
        <v>28</v>
      </c>
      <c r="AP30" s="68" t="str">
        <f>ｸﾗﾌﾞ!$L$1597</f>
        <v/>
      </c>
    </row>
    <row r="31" spans="1:42">
      <c r="A31" s="1">
        <f t="shared" si="0"/>
        <v>1</v>
      </c>
      <c r="B31" s="250"/>
      <c r="C31" s="286"/>
      <c r="D31" s="128"/>
      <c r="E31" s="128"/>
      <c r="F31" s="291"/>
      <c r="G31" s="292"/>
      <c r="H31" s="281"/>
      <c r="I31" s="282"/>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O31" s="8">
        <v>29</v>
      </c>
      <c r="AP31" s="68" t="str">
        <f>ｸﾗﾌﾞ!$L$1599</f>
        <v/>
      </c>
    </row>
    <row r="32" spans="1:42">
      <c r="A32" s="1">
        <f t="shared" si="0"/>
        <v>1</v>
      </c>
      <c r="B32" s="248">
        <f t="shared" ref="B32" si="7">B29+1</f>
        <v>10</v>
      </c>
      <c r="C32" s="286"/>
      <c r="D32" s="128"/>
      <c r="E32" s="128"/>
      <c r="F32" s="287"/>
      <c r="G32" s="288"/>
      <c r="H32" s="277"/>
      <c r="I32" s="278"/>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O32" s="10">
        <v>30</v>
      </c>
      <c r="AP32" s="69" t="str">
        <f>ｸﾗﾌﾞ!$L$1601</f>
        <v/>
      </c>
    </row>
    <row r="33" spans="1:42">
      <c r="A33" s="1">
        <f t="shared" si="0"/>
        <v>1</v>
      </c>
      <c r="B33" s="249"/>
      <c r="C33" s="286"/>
      <c r="D33" s="128"/>
      <c r="E33" s="128"/>
      <c r="F33" s="289"/>
      <c r="G33" s="290"/>
      <c r="H33" s="279"/>
      <c r="I33" s="28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row>
    <row r="34" spans="1:42">
      <c r="A34" s="1">
        <f t="shared" si="0"/>
        <v>1</v>
      </c>
      <c r="B34" s="250"/>
      <c r="C34" s="286"/>
      <c r="D34" s="128"/>
      <c r="E34" s="128"/>
      <c r="F34" s="291"/>
      <c r="G34" s="292"/>
      <c r="H34" s="281"/>
      <c r="I34" s="282"/>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row>
    <row r="35" spans="1:42">
      <c r="A35" s="1">
        <f>A36</f>
        <v>0</v>
      </c>
      <c r="B35" s="252" t="s">
        <v>139</v>
      </c>
      <c r="C35" s="252"/>
      <c r="D35" s="252"/>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O35" s="3" t="s">
        <v>149</v>
      </c>
      <c r="AP35" s="3" t="s">
        <v>158</v>
      </c>
    </row>
    <row r="36" spans="1:42" ht="14.4" customHeight="1">
      <c r="A36" s="1">
        <f>A37</f>
        <v>0</v>
      </c>
      <c r="B36" s="154" t="s">
        <v>137</v>
      </c>
      <c r="C36" s="154" t="s">
        <v>337</v>
      </c>
      <c r="D36" s="154" t="s">
        <v>140</v>
      </c>
      <c r="E36" s="255" t="s">
        <v>335</v>
      </c>
      <c r="F36" s="293" t="s">
        <v>336</v>
      </c>
      <c r="G36" s="264"/>
      <c r="H36" s="262" t="s">
        <v>338</v>
      </c>
      <c r="I36" s="283"/>
      <c r="J36" s="154" t="s">
        <v>160</v>
      </c>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O36" s="6">
        <v>1</v>
      </c>
      <c r="AP36" s="67" t="str">
        <f>ｸﾗﾌﾞ!$L$1543</f>
        <v/>
      </c>
    </row>
    <row r="37" spans="1:42">
      <c r="A37" s="1">
        <f>A38</f>
        <v>0</v>
      </c>
      <c r="B37" s="154"/>
      <c r="C37" s="154"/>
      <c r="D37" s="154"/>
      <c r="E37" s="154"/>
      <c r="F37" s="265"/>
      <c r="G37" s="267"/>
      <c r="H37" s="284"/>
      <c r="I37" s="285"/>
      <c r="J37" s="35">
        <v>1</v>
      </c>
      <c r="K37" s="35">
        <v>2</v>
      </c>
      <c r="L37" s="35">
        <v>3</v>
      </c>
      <c r="M37" s="35">
        <v>4</v>
      </c>
      <c r="N37" s="35">
        <v>5</v>
      </c>
      <c r="O37" s="35">
        <v>6</v>
      </c>
      <c r="P37" s="35">
        <v>7</v>
      </c>
      <c r="Q37" s="35">
        <v>8</v>
      </c>
      <c r="R37" s="35">
        <v>9</v>
      </c>
      <c r="S37" s="35">
        <v>10</v>
      </c>
      <c r="T37" s="35">
        <v>11</v>
      </c>
      <c r="U37" s="35">
        <v>12</v>
      </c>
      <c r="V37" s="35">
        <v>13</v>
      </c>
      <c r="W37" s="35">
        <v>14</v>
      </c>
      <c r="X37" s="35">
        <v>15</v>
      </c>
      <c r="Y37" s="35">
        <v>16</v>
      </c>
      <c r="Z37" s="35">
        <v>17</v>
      </c>
      <c r="AA37" s="35">
        <v>18</v>
      </c>
      <c r="AB37" s="35">
        <v>19</v>
      </c>
      <c r="AC37" s="35">
        <v>20</v>
      </c>
      <c r="AD37" s="35">
        <v>21</v>
      </c>
      <c r="AE37" s="35">
        <v>22</v>
      </c>
      <c r="AF37" s="35">
        <v>23</v>
      </c>
      <c r="AG37" s="35">
        <v>24</v>
      </c>
      <c r="AH37" s="35">
        <v>25</v>
      </c>
      <c r="AI37" s="35">
        <v>26</v>
      </c>
      <c r="AJ37" s="35">
        <v>27</v>
      </c>
      <c r="AK37" s="35">
        <v>28</v>
      </c>
      <c r="AL37" s="35">
        <v>29</v>
      </c>
      <c r="AM37" s="35">
        <v>30</v>
      </c>
      <c r="AO37" s="8">
        <v>2</v>
      </c>
      <c r="AP37" s="68" t="str">
        <f>ｸﾗﾌﾞ!$L$1545</f>
        <v/>
      </c>
    </row>
    <row r="38" spans="1:42">
      <c r="A38" s="1">
        <f>IF(D38="",0,1)</f>
        <v>0</v>
      </c>
      <c r="B38" s="248">
        <f>B32+1</f>
        <v>11</v>
      </c>
      <c r="C38" s="286"/>
      <c r="D38" s="128"/>
      <c r="E38" s="128"/>
      <c r="F38" s="287"/>
      <c r="G38" s="288"/>
      <c r="H38" s="277"/>
      <c r="I38" s="27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O38" s="8">
        <v>3</v>
      </c>
      <c r="AP38" s="68" t="str">
        <f>ｸﾗﾌﾞ!$L$1547</f>
        <v/>
      </c>
    </row>
    <row r="39" spans="1:42">
      <c r="A39" s="1">
        <f>A38</f>
        <v>0</v>
      </c>
      <c r="B39" s="249"/>
      <c r="C39" s="286"/>
      <c r="D39" s="128"/>
      <c r="E39" s="128"/>
      <c r="F39" s="289"/>
      <c r="G39" s="290"/>
      <c r="H39" s="279"/>
      <c r="I39" s="28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O39" s="8">
        <v>4</v>
      </c>
      <c r="AP39" s="68" t="str">
        <f>ｸﾗﾌﾞ!$L$1549</f>
        <v/>
      </c>
    </row>
    <row r="40" spans="1:42">
      <c r="A40" s="1">
        <f t="shared" ref="A40:A67" si="8">A39</f>
        <v>0</v>
      </c>
      <c r="B40" s="250"/>
      <c r="C40" s="286"/>
      <c r="D40" s="128"/>
      <c r="E40" s="128"/>
      <c r="F40" s="291"/>
      <c r="G40" s="292"/>
      <c r="H40" s="281"/>
      <c r="I40" s="282"/>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O40" s="8">
        <v>5</v>
      </c>
      <c r="AP40" s="68" t="str">
        <f>ｸﾗﾌﾞ!$L$1551</f>
        <v/>
      </c>
    </row>
    <row r="41" spans="1:42">
      <c r="A41" s="1">
        <f t="shared" si="8"/>
        <v>0</v>
      </c>
      <c r="B41" s="248">
        <f t="shared" ref="B41" si="9">B38+1</f>
        <v>12</v>
      </c>
      <c r="C41" s="286"/>
      <c r="D41" s="128"/>
      <c r="E41" s="128"/>
      <c r="F41" s="287"/>
      <c r="G41" s="288"/>
      <c r="H41" s="277"/>
      <c r="I41" s="278"/>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O41" s="8">
        <v>6</v>
      </c>
      <c r="AP41" s="68" t="str">
        <f>ｸﾗﾌﾞ!$L$1553</f>
        <v/>
      </c>
    </row>
    <row r="42" spans="1:42">
      <c r="A42" s="1">
        <f t="shared" si="8"/>
        <v>0</v>
      </c>
      <c r="B42" s="249"/>
      <c r="C42" s="286"/>
      <c r="D42" s="128"/>
      <c r="E42" s="128"/>
      <c r="F42" s="289"/>
      <c r="G42" s="290"/>
      <c r="H42" s="279"/>
      <c r="I42" s="28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O42" s="8">
        <v>7</v>
      </c>
      <c r="AP42" s="68" t="str">
        <f>ｸﾗﾌﾞ!$L$1555</f>
        <v/>
      </c>
    </row>
    <row r="43" spans="1:42">
      <c r="A43" s="1">
        <f t="shared" si="8"/>
        <v>0</v>
      </c>
      <c r="B43" s="250"/>
      <c r="C43" s="286"/>
      <c r="D43" s="128"/>
      <c r="E43" s="128"/>
      <c r="F43" s="291"/>
      <c r="G43" s="292"/>
      <c r="H43" s="281"/>
      <c r="I43" s="282"/>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O43" s="8">
        <v>8</v>
      </c>
      <c r="AP43" s="68" t="str">
        <f>ｸﾗﾌﾞ!$L$1557</f>
        <v/>
      </c>
    </row>
    <row r="44" spans="1:42">
      <c r="A44" s="1">
        <f t="shared" si="8"/>
        <v>0</v>
      </c>
      <c r="B44" s="248">
        <f t="shared" ref="B44" si="10">B41+1</f>
        <v>13</v>
      </c>
      <c r="C44" s="286"/>
      <c r="D44" s="128"/>
      <c r="E44" s="128"/>
      <c r="F44" s="287"/>
      <c r="G44" s="288"/>
      <c r="H44" s="277"/>
      <c r="I44" s="278"/>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O44" s="8">
        <v>9</v>
      </c>
      <c r="AP44" s="68" t="str">
        <f>ｸﾗﾌﾞ!$L$1559</f>
        <v/>
      </c>
    </row>
    <row r="45" spans="1:42">
      <c r="A45" s="1">
        <f t="shared" si="8"/>
        <v>0</v>
      </c>
      <c r="B45" s="249"/>
      <c r="C45" s="286"/>
      <c r="D45" s="128"/>
      <c r="E45" s="128"/>
      <c r="F45" s="289"/>
      <c r="G45" s="290"/>
      <c r="H45" s="279"/>
      <c r="I45" s="28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O45" s="8">
        <v>10</v>
      </c>
      <c r="AP45" s="68" t="str">
        <f>ｸﾗﾌﾞ!$L$1561</f>
        <v/>
      </c>
    </row>
    <row r="46" spans="1:42">
      <c r="A46" s="1">
        <f t="shared" si="8"/>
        <v>0</v>
      </c>
      <c r="B46" s="250"/>
      <c r="C46" s="286"/>
      <c r="D46" s="128"/>
      <c r="E46" s="128"/>
      <c r="F46" s="291"/>
      <c r="G46" s="292"/>
      <c r="H46" s="281"/>
      <c r="I46" s="282"/>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O46" s="8">
        <v>11</v>
      </c>
      <c r="AP46" s="68" t="str">
        <f>ｸﾗﾌﾞ!$L$1563</f>
        <v/>
      </c>
    </row>
    <row r="47" spans="1:42">
      <c r="A47" s="1">
        <f t="shared" si="8"/>
        <v>0</v>
      </c>
      <c r="B47" s="248">
        <f t="shared" ref="B47" si="11">B44+1</f>
        <v>14</v>
      </c>
      <c r="C47" s="286"/>
      <c r="D47" s="128"/>
      <c r="E47" s="128"/>
      <c r="F47" s="287"/>
      <c r="G47" s="288"/>
      <c r="H47" s="277"/>
      <c r="I47" s="278"/>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O47" s="8">
        <v>12</v>
      </c>
      <c r="AP47" s="68" t="str">
        <f>ｸﾗﾌﾞ!$L$1565</f>
        <v/>
      </c>
    </row>
    <row r="48" spans="1:42">
      <c r="A48" s="1">
        <f t="shared" si="8"/>
        <v>0</v>
      </c>
      <c r="B48" s="249"/>
      <c r="C48" s="286"/>
      <c r="D48" s="128"/>
      <c r="E48" s="128"/>
      <c r="F48" s="289"/>
      <c r="G48" s="290"/>
      <c r="H48" s="279"/>
      <c r="I48" s="28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O48" s="8">
        <v>13</v>
      </c>
      <c r="AP48" s="68" t="str">
        <f>ｸﾗﾌﾞ!$L$1567</f>
        <v/>
      </c>
    </row>
    <row r="49" spans="1:42">
      <c r="A49" s="1">
        <f t="shared" si="8"/>
        <v>0</v>
      </c>
      <c r="B49" s="250"/>
      <c r="C49" s="286"/>
      <c r="D49" s="128"/>
      <c r="E49" s="128"/>
      <c r="F49" s="291"/>
      <c r="G49" s="292"/>
      <c r="H49" s="281"/>
      <c r="I49" s="282"/>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O49" s="8">
        <v>14</v>
      </c>
      <c r="AP49" s="68" t="str">
        <f>ｸﾗﾌﾞ!$L$1569</f>
        <v/>
      </c>
    </row>
    <row r="50" spans="1:42">
      <c r="A50" s="1">
        <f t="shared" si="8"/>
        <v>0</v>
      </c>
      <c r="B50" s="248">
        <f t="shared" ref="B50" si="12">B47+1</f>
        <v>15</v>
      </c>
      <c r="C50" s="286"/>
      <c r="D50" s="128"/>
      <c r="E50" s="128"/>
      <c r="F50" s="287"/>
      <c r="G50" s="288"/>
      <c r="H50" s="277"/>
      <c r="I50" s="27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O50" s="8">
        <v>15</v>
      </c>
      <c r="AP50" s="68" t="str">
        <f>ｸﾗﾌﾞ!$L$1571</f>
        <v/>
      </c>
    </row>
    <row r="51" spans="1:42">
      <c r="A51" s="1">
        <f t="shared" si="8"/>
        <v>0</v>
      </c>
      <c r="B51" s="249"/>
      <c r="C51" s="286"/>
      <c r="D51" s="128"/>
      <c r="E51" s="128"/>
      <c r="F51" s="289"/>
      <c r="G51" s="290"/>
      <c r="H51" s="279"/>
      <c r="I51" s="28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O51" s="8">
        <v>16</v>
      </c>
      <c r="AP51" s="68" t="str">
        <f>ｸﾗﾌﾞ!$L$1573</f>
        <v/>
      </c>
    </row>
    <row r="52" spans="1:42">
      <c r="A52" s="1">
        <f t="shared" si="8"/>
        <v>0</v>
      </c>
      <c r="B52" s="250"/>
      <c r="C52" s="286"/>
      <c r="D52" s="128"/>
      <c r="E52" s="128"/>
      <c r="F52" s="291"/>
      <c r="G52" s="292"/>
      <c r="H52" s="281"/>
      <c r="I52" s="282"/>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O52" s="8">
        <v>17</v>
      </c>
      <c r="AP52" s="68" t="str">
        <f>ｸﾗﾌﾞ!$L$1575</f>
        <v/>
      </c>
    </row>
    <row r="53" spans="1:42">
      <c r="A53" s="1">
        <f t="shared" si="8"/>
        <v>0</v>
      </c>
      <c r="B53" s="248">
        <f>B50+1</f>
        <v>16</v>
      </c>
      <c r="C53" s="286"/>
      <c r="D53" s="128"/>
      <c r="E53" s="128"/>
      <c r="F53" s="287"/>
      <c r="G53" s="288"/>
      <c r="H53" s="277"/>
      <c r="I53" s="278"/>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O53" s="8">
        <v>18</v>
      </c>
      <c r="AP53" s="68" t="str">
        <f>ｸﾗﾌﾞ!$L$1577</f>
        <v/>
      </c>
    </row>
    <row r="54" spans="1:42">
      <c r="A54" s="1">
        <f t="shared" si="8"/>
        <v>0</v>
      </c>
      <c r="B54" s="249"/>
      <c r="C54" s="286"/>
      <c r="D54" s="128"/>
      <c r="E54" s="128"/>
      <c r="F54" s="289"/>
      <c r="G54" s="290"/>
      <c r="H54" s="279"/>
      <c r="I54" s="28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O54" s="8">
        <v>19</v>
      </c>
      <c r="AP54" s="68" t="str">
        <f>ｸﾗﾌﾞ!$L$1579</f>
        <v/>
      </c>
    </row>
    <row r="55" spans="1:42">
      <c r="A55" s="1">
        <f t="shared" si="8"/>
        <v>0</v>
      </c>
      <c r="B55" s="250"/>
      <c r="C55" s="286"/>
      <c r="D55" s="128"/>
      <c r="E55" s="128"/>
      <c r="F55" s="291"/>
      <c r="G55" s="292"/>
      <c r="H55" s="281"/>
      <c r="I55" s="282"/>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O55" s="8">
        <v>20</v>
      </c>
      <c r="AP55" s="68" t="str">
        <f>ｸﾗﾌﾞ!$L$1581</f>
        <v/>
      </c>
    </row>
    <row r="56" spans="1:42">
      <c r="A56" s="1">
        <f t="shared" si="8"/>
        <v>0</v>
      </c>
      <c r="B56" s="248">
        <f>B53+1</f>
        <v>17</v>
      </c>
      <c r="C56" s="286"/>
      <c r="D56" s="128"/>
      <c r="E56" s="128"/>
      <c r="F56" s="287"/>
      <c r="G56" s="288"/>
      <c r="H56" s="277"/>
      <c r="I56" s="278"/>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O56" s="8">
        <v>21</v>
      </c>
      <c r="AP56" s="68" t="str">
        <f>ｸﾗﾌﾞ!$L$1583</f>
        <v/>
      </c>
    </row>
    <row r="57" spans="1:42">
      <c r="A57" s="1">
        <f t="shared" si="8"/>
        <v>0</v>
      </c>
      <c r="B57" s="249"/>
      <c r="C57" s="286"/>
      <c r="D57" s="128"/>
      <c r="E57" s="128"/>
      <c r="F57" s="289"/>
      <c r="G57" s="290"/>
      <c r="H57" s="279"/>
      <c r="I57" s="28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O57" s="8">
        <v>22</v>
      </c>
      <c r="AP57" s="68" t="str">
        <f>ｸﾗﾌﾞ!$L$1585</f>
        <v/>
      </c>
    </row>
    <row r="58" spans="1:42">
      <c r="A58" s="1">
        <f t="shared" si="8"/>
        <v>0</v>
      </c>
      <c r="B58" s="250"/>
      <c r="C58" s="286"/>
      <c r="D58" s="128"/>
      <c r="E58" s="128"/>
      <c r="F58" s="291"/>
      <c r="G58" s="292"/>
      <c r="H58" s="281"/>
      <c r="I58" s="282"/>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O58" s="8">
        <v>23</v>
      </c>
      <c r="AP58" s="68" t="str">
        <f>ｸﾗﾌﾞ!$L$1587</f>
        <v/>
      </c>
    </row>
    <row r="59" spans="1:42">
      <c r="A59" s="1">
        <f t="shared" si="8"/>
        <v>0</v>
      </c>
      <c r="B59" s="248">
        <f t="shared" ref="B59" si="13">B56+1</f>
        <v>18</v>
      </c>
      <c r="C59" s="286"/>
      <c r="D59" s="128"/>
      <c r="E59" s="128"/>
      <c r="F59" s="287"/>
      <c r="G59" s="288"/>
      <c r="H59" s="277"/>
      <c r="I59" s="278"/>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O59" s="8">
        <v>24</v>
      </c>
      <c r="AP59" s="68" t="str">
        <f>ｸﾗﾌﾞ!$L$1589</f>
        <v/>
      </c>
    </row>
    <row r="60" spans="1:42">
      <c r="A60" s="1">
        <f t="shared" si="8"/>
        <v>0</v>
      </c>
      <c r="B60" s="249"/>
      <c r="C60" s="286"/>
      <c r="D60" s="128"/>
      <c r="E60" s="128"/>
      <c r="F60" s="289"/>
      <c r="G60" s="290"/>
      <c r="H60" s="279"/>
      <c r="I60" s="28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O60" s="8">
        <v>25</v>
      </c>
      <c r="AP60" s="68" t="str">
        <f>ｸﾗﾌﾞ!$L$1591</f>
        <v/>
      </c>
    </row>
    <row r="61" spans="1:42">
      <c r="A61" s="1">
        <f t="shared" si="8"/>
        <v>0</v>
      </c>
      <c r="B61" s="250"/>
      <c r="C61" s="286"/>
      <c r="D61" s="128"/>
      <c r="E61" s="128"/>
      <c r="F61" s="291"/>
      <c r="G61" s="292"/>
      <c r="H61" s="281"/>
      <c r="I61" s="282"/>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O61" s="8">
        <v>26</v>
      </c>
      <c r="AP61" s="68" t="str">
        <f>ｸﾗﾌﾞ!$L$1593</f>
        <v/>
      </c>
    </row>
    <row r="62" spans="1:42">
      <c r="A62" s="1">
        <f t="shared" si="8"/>
        <v>0</v>
      </c>
      <c r="B62" s="248">
        <f t="shared" ref="B62" si="14">B59+1</f>
        <v>19</v>
      </c>
      <c r="C62" s="286"/>
      <c r="D62" s="128"/>
      <c r="E62" s="128"/>
      <c r="F62" s="287"/>
      <c r="G62" s="288"/>
      <c r="H62" s="277"/>
      <c r="I62" s="278"/>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O62" s="8">
        <v>27</v>
      </c>
      <c r="AP62" s="68" t="str">
        <f>ｸﾗﾌﾞ!$L$1595</f>
        <v/>
      </c>
    </row>
    <row r="63" spans="1:42">
      <c r="A63" s="1">
        <f t="shared" si="8"/>
        <v>0</v>
      </c>
      <c r="B63" s="249"/>
      <c r="C63" s="286"/>
      <c r="D63" s="128"/>
      <c r="E63" s="128"/>
      <c r="F63" s="289"/>
      <c r="G63" s="290"/>
      <c r="H63" s="279"/>
      <c r="I63" s="28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O63" s="8">
        <v>28</v>
      </c>
      <c r="AP63" s="68" t="str">
        <f>ｸﾗﾌﾞ!$L$1597</f>
        <v/>
      </c>
    </row>
    <row r="64" spans="1:42">
      <c r="A64" s="1">
        <f t="shared" si="8"/>
        <v>0</v>
      </c>
      <c r="B64" s="250"/>
      <c r="C64" s="286"/>
      <c r="D64" s="128"/>
      <c r="E64" s="128"/>
      <c r="F64" s="291"/>
      <c r="G64" s="292"/>
      <c r="H64" s="281"/>
      <c r="I64" s="282"/>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O64" s="8">
        <v>29</v>
      </c>
      <c r="AP64" s="68" t="str">
        <f>ｸﾗﾌﾞ!$L$1599</f>
        <v/>
      </c>
    </row>
    <row r="65" spans="1:42">
      <c r="A65" s="1">
        <f t="shared" si="8"/>
        <v>0</v>
      </c>
      <c r="B65" s="248">
        <f t="shared" ref="B65" si="15">B62+1</f>
        <v>20</v>
      </c>
      <c r="C65" s="286"/>
      <c r="D65" s="128"/>
      <c r="E65" s="128"/>
      <c r="F65" s="287"/>
      <c r="G65" s="288"/>
      <c r="H65" s="277"/>
      <c r="I65" s="278"/>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O65" s="10">
        <v>30</v>
      </c>
      <c r="AP65" s="69" t="str">
        <f>ｸﾗﾌﾞ!$L$1601</f>
        <v/>
      </c>
    </row>
    <row r="66" spans="1:42">
      <c r="A66" s="1">
        <f t="shared" si="8"/>
        <v>0</v>
      </c>
      <c r="B66" s="249"/>
      <c r="C66" s="286"/>
      <c r="D66" s="128"/>
      <c r="E66" s="128"/>
      <c r="F66" s="289"/>
      <c r="G66" s="290"/>
      <c r="H66" s="279"/>
      <c r="I66" s="28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row>
    <row r="67" spans="1:42">
      <c r="A67" s="1">
        <f t="shared" si="8"/>
        <v>0</v>
      </c>
      <c r="B67" s="250"/>
      <c r="C67" s="286"/>
      <c r="D67" s="128"/>
      <c r="E67" s="128"/>
      <c r="F67" s="291"/>
      <c r="G67" s="292"/>
      <c r="H67" s="281"/>
      <c r="I67" s="282"/>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row>
    <row r="68" spans="1:42">
      <c r="A68" s="1">
        <f>A69</f>
        <v>0</v>
      </c>
      <c r="B68" s="252" t="s">
        <v>139</v>
      </c>
      <c r="C68" s="252"/>
      <c r="D68" s="252"/>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O68" s="3" t="s">
        <v>149</v>
      </c>
      <c r="AP68" s="3" t="s">
        <v>158</v>
      </c>
    </row>
    <row r="69" spans="1:42" ht="14.4" customHeight="1">
      <c r="A69" s="1">
        <f>A70</f>
        <v>0</v>
      </c>
      <c r="B69" s="154" t="s">
        <v>137</v>
      </c>
      <c r="C69" s="154" t="s">
        <v>337</v>
      </c>
      <c r="D69" s="154" t="s">
        <v>140</v>
      </c>
      <c r="E69" s="255" t="s">
        <v>335</v>
      </c>
      <c r="F69" s="293" t="s">
        <v>336</v>
      </c>
      <c r="G69" s="264"/>
      <c r="H69" s="262" t="s">
        <v>338</v>
      </c>
      <c r="I69" s="283"/>
      <c r="J69" s="154" t="s">
        <v>160</v>
      </c>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O69" s="6">
        <v>1</v>
      </c>
      <c r="AP69" s="67" t="str">
        <f>ｸﾗﾌﾞ!$L$1543</f>
        <v/>
      </c>
    </row>
    <row r="70" spans="1:42">
      <c r="A70" s="1">
        <f>A71</f>
        <v>0</v>
      </c>
      <c r="B70" s="154"/>
      <c r="C70" s="154"/>
      <c r="D70" s="154"/>
      <c r="E70" s="154"/>
      <c r="F70" s="265"/>
      <c r="G70" s="267"/>
      <c r="H70" s="284"/>
      <c r="I70" s="285"/>
      <c r="J70" s="35">
        <v>1</v>
      </c>
      <c r="K70" s="35">
        <v>2</v>
      </c>
      <c r="L70" s="35">
        <v>3</v>
      </c>
      <c r="M70" s="35">
        <v>4</v>
      </c>
      <c r="N70" s="35">
        <v>5</v>
      </c>
      <c r="O70" s="35">
        <v>6</v>
      </c>
      <c r="P70" s="35">
        <v>7</v>
      </c>
      <c r="Q70" s="35">
        <v>8</v>
      </c>
      <c r="R70" s="35">
        <v>9</v>
      </c>
      <c r="S70" s="35">
        <v>10</v>
      </c>
      <c r="T70" s="35">
        <v>11</v>
      </c>
      <c r="U70" s="35">
        <v>12</v>
      </c>
      <c r="V70" s="35">
        <v>13</v>
      </c>
      <c r="W70" s="35">
        <v>14</v>
      </c>
      <c r="X70" s="35">
        <v>15</v>
      </c>
      <c r="Y70" s="35">
        <v>16</v>
      </c>
      <c r="Z70" s="35">
        <v>17</v>
      </c>
      <c r="AA70" s="35">
        <v>18</v>
      </c>
      <c r="AB70" s="35">
        <v>19</v>
      </c>
      <c r="AC70" s="35">
        <v>20</v>
      </c>
      <c r="AD70" s="35">
        <v>21</v>
      </c>
      <c r="AE70" s="35">
        <v>22</v>
      </c>
      <c r="AF70" s="35">
        <v>23</v>
      </c>
      <c r="AG70" s="35">
        <v>24</v>
      </c>
      <c r="AH70" s="35">
        <v>25</v>
      </c>
      <c r="AI70" s="35">
        <v>26</v>
      </c>
      <c r="AJ70" s="35">
        <v>27</v>
      </c>
      <c r="AK70" s="35">
        <v>28</v>
      </c>
      <c r="AL70" s="35">
        <v>29</v>
      </c>
      <c r="AM70" s="35">
        <v>30</v>
      </c>
      <c r="AO70" s="8">
        <v>2</v>
      </c>
      <c r="AP70" s="68" t="str">
        <f>ｸﾗﾌﾞ!$L$1545</f>
        <v/>
      </c>
    </row>
    <row r="71" spans="1:42">
      <c r="A71" s="1">
        <f>IF(D71="",0,1)</f>
        <v>0</v>
      </c>
      <c r="B71" s="248">
        <f t="shared" ref="B71" si="16">B65+1</f>
        <v>21</v>
      </c>
      <c r="C71" s="286"/>
      <c r="D71" s="128"/>
      <c r="E71" s="128"/>
      <c r="F71" s="287"/>
      <c r="G71" s="288"/>
      <c r="H71" s="277"/>
      <c r="I71" s="278"/>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O71" s="8">
        <v>3</v>
      </c>
      <c r="AP71" s="68" t="str">
        <f>ｸﾗﾌﾞ!$L$1547</f>
        <v/>
      </c>
    </row>
    <row r="72" spans="1:42">
      <c r="A72" s="1">
        <f>A71</f>
        <v>0</v>
      </c>
      <c r="B72" s="249"/>
      <c r="C72" s="286"/>
      <c r="D72" s="128"/>
      <c r="E72" s="128"/>
      <c r="F72" s="289"/>
      <c r="G72" s="290"/>
      <c r="H72" s="279"/>
      <c r="I72" s="28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O72" s="8">
        <v>4</v>
      </c>
      <c r="AP72" s="68" t="str">
        <f>ｸﾗﾌﾞ!$L$1549</f>
        <v/>
      </c>
    </row>
    <row r="73" spans="1:42">
      <c r="A73" s="1">
        <f t="shared" ref="A73:A100" si="17">A72</f>
        <v>0</v>
      </c>
      <c r="B73" s="250"/>
      <c r="C73" s="286"/>
      <c r="D73" s="128"/>
      <c r="E73" s="128"/>
      <c r="F73" s="291"/>
      <c r="G73" s="292"/>
      <c r="H73" s="281"/>
      <c r="I73" s="282"/>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O73" s="8">
        <v>5</v>
      </c>
      <c r="AP73" s="68" t="str">
        <f>ｸﾗﾌﾞ!$L$1551</f>
        <v/>
      </c>
    </row>
    <row r="74" spans="1:42">
      <c r="A74" s="1">
        <f t="shared" si="17"/>
        <v>0</v>
      </c>
      <c r="B74" s="248">
        <f t="shared" ref="B74" si="18">B71+1</f>
        <v>22</v>
      </c>
      <c r="C74" s="286"/>
      <c r="D74" s="128"/>
      <c r="E74" s="128"/>
      <c r="F74" s="287"/>
      <c r="G74" s="288"/>
      <c r="H74" s="277"/>
      <c r="I74" s="278"/>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O74" s="8">
        <v>6</v>
      </c>
      <c r="AP74" s="68" t="str">
        <f>ｸﾗﾌﾞ!$L$1553</f>
        <v/>
      </c>
    </row>
    <row r="75" spans="1:42">
      <c r="A75" s="1">
        <f t="shared" si="17"/>
        <v>0</v>
      </c>
      <c r="B75" s="249"/>
      <c r="C75" s="286"/>
      <c r="D75" s="128"/>
      <c r="E75" s="128"/>
      <c r="F75" s="289"/>
      <c r="G75" s="290"/>
      <c r="H75" s="279"/>
      <c r="I75" s="28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O75" s="8">
        <v>7</v>
      </c>
      <c r="AP75" s="68" t="str">
        <f>ｸﾗﾌﾞ!$L$1555</f>
        <v/>
      </c>
    </row>
    <row r="76" spans="1:42">
      <c r="A76" s="1">
        <f t="shared" si="17"/>
        <v>0</v>
      </c>
      <c r="B76" s="250"/>
      <c r="C76" s="286"/>
      <c r="D76" s="128"/>
      <c r="E76" s="128"/>
      <c r="F76" s="291"/>
      <c r="G76" s="292"/>
      <c r="H76" s="281"/>
      <c r="I76" s="282"/>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O76" s="8">
        <v>8</v>
      </c>
      <c r="AP76" s="68" t="str">
        <f>ｸﾗﾌﾞ!$L$1557</f>
        <v/>
      </c>
    </row>
    <row r="77" spans="1:42">
      <c r="A77" s="1">
        <f t="shared" si="17"/>
        <v>0</v>
      </c>
      <c r="B77" s="248">
        <f t="shared" ref="B77" si="19">B74+1</f>
        <v>23</v>
      </c>
      <c r="C77" s="286"/>
      <c r="D77" s="128"/>
      <c r="E77" s="128"/>
      <c r="F77" s="287"/>
      <c r="G77" s="288"/>
      <c r="H77" s="277"/>
      <c r="I77" s="278"/>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O77" s="8">
        <v>9</v>
      </c>
      <c r="AP77" s="68" t="str">
        <f>ｸﾗﾌﾞ!$L$1559</f>
        <v/>
      </c>
    </row>
    <row r="78" spans="1:42">
      <c r="A78" s="1">
        <f t="shared" si="17"/>
        <v>0</v>
      </c>
      <c r="B78" s="249"/>
      <c r="C78" s="286"/>
      <c r="D78" s="128"/>
      <c r="E78" s="128"/>
      <c r="F78" s="289"/>
      <c r="G78" s="290"/>
      <c r="H78" s="279"/>
      <c r="I78" s="28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O78" s="8">
        <v>10</v>
      </c>
      <c r="AP78" s="68" t="str">
        <f>ｸﾗﾌﾞ!$L$1561</f>
        <v/>
      </c>
    </row>
    <row r="79" spans="1:42">
      <c r="A79" s="1">
        <f t="shared" si="17"/>
        <v>0</v>
      </c>
      <c r="B79" s="250"/>
      <c r="C79" s="286"/>
      <c r="D79" s="128"/>
      <c r="E79" s="128"/>
      <c r="F79" s="291"/>
      <c r="G79" s="292"/>
      <c r="H79" s="281"/>
      <c r="I79" s="282"/>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O79" s="8">
        <v>11</v>
      </c>
      <c r="AP79" s="68" t="str">
        <f>ｸﾗﾌﾞ!$L$1563</f>
        <v/>
      </c>
    </row>
    <row r="80" spans="1:42">
      <c r="A80" s="1">
        <f t="shared" si="17"/>
        <v>0</v>
      </c>
      <c r="B80" s="248">
        <f>B77+1</f>
        <v>24</v>
      </c>
      <c r="C80" s="286"/>
      <c r="D80" s="128"/>
      <c r="E80" s="128"/>
      <c r="F80" s="287"/>
      <c r="G80" s="288"/>
      <c r="H80" s="277"/>
      <c r="I80" s="278"/>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O80" s="8">
        <v>12</v>
      </c>
      <c r="AP80" s="68" t="str">
        <f>ｸﾗﾌﾞ!$L$1565</f>
        <v/>
      </c>
    </row>
    <row r="81" spans="1:42">
      <c r="A81" s="1">
        <f t="shared" si="17"/>
        <v>0</v>
      </c>
      <c r="B81" s="249"/>
      <c r="C81" s="286"/>
      <c r="D81" s="128"/>
      <c r="E81" s="128"/>
      <c r="F81" s="289"/>
      <c r="G81" s="290"/>
      <c r="H81" s="279"/>
      <c r="I81" s="28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O81" s="8">
        <v>13</v>
      </c>
      <c r="AP81" s="68" t="str">
        <f>ｸﾗﾌﾞ!$L$1567</f>
        <v/>
      </c>
    </row>
    <row r="82" spans="1:42">
      <c r="A82" s="1">
        <f t="shared" si="17"/>
        <v>0</v>
      </c>
      <c r="B82" s="250"/>
      <c r="C82" s="286"/>
      <c r="D82" s="128"/>
      <c r="E82" s="128"/>
      <c r="F82" s="291"/>
      <c r="G82" s="292"/>
      <c r="H82" s="281"/>
      <c r="I82" s="282"/>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O82" s="8">
        <v>14</v>
      </c>
      <c r="AP82" s="68" t="str">
        <f>ｸﾗﾌﾞ!$L$1569</f>
        <v/>
      </c>
    </row>
    <row r="83" spans="1:42">
      <c r="A83" s="1">
        <f t="shared" si="17"/>
        <v>0</v>
      </c>
      <c r="B83" s="248">
        <f t="shared" ref="B83" si="20">B80+1</f>
        <v>25</v>
      </c>
      <c r="C83" s="286"/>
      <c r="D83" s="128"/>
      <c r="E83" s="128"/>
      <c r="F83" s="287"/>
      <c r="G83" s="288"/>
      <c r="H83" s="277"/>
      <c r="I83" s="278"/>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O83" s="8">
        <v>15</v>
      </c>
      <c r="AP83" s="68" t="str">
        <f>ｸﾗﾌﾞ!$L$1571</f>
        <v/>
      </c>
    </row>
    <row r="84" spans="1:42">
      <c r="A84" s="1">
        <f t="shared" si="17"/>
        <v>0</v>
      </c>
      <c r="B84" s="249"/>
      <c r="C84" s="286"/>
      <c r="D84" s="128"/>
      <c r="E84" s="128"/>
      <c r="F84" s="289"/>
      <c r="G84" s="290"/>
      <c r="H84" s="279"/>
      <c r="I84" s="28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O84" s="8">
        <v>16</v>
      </c>
      <c r="AP84" s="68" t="str">
        <f>ｸﾗﾌﾞ!$L$1573</f>
        <v/>
      </c>
    </row>
    <row r="85" spans="1:42">
      <c r="A85" s="1">
        <f t="shared" si="17"/>
        <v>0</v>
      </c>
      <c r="B85" s="250"/>
      <c r="C85" s="286"/>
      <c r="D85" s="128"/>
      <c r="E85" s="128"/>
      <c r="F85" s="291"/>
      <c r="G85" s="292"/>
      <c r="H85" s="281"/>
      <c r="I85" s="282"/>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O85" s="8">
        <v>17</v>
      </c>
      <c r="AP85" s="68" t="str">
        <f>ｸﾗﾌﾞ!$L$1575</f>
        <v/>
      </c>
    </row>
    <row r="86" spans="1:42">
      <c r="A86" s="1">
        <f t="shared" si="17"/>
        <v>0</v>
      </c>
      <c r="B86" s="248">
        <f t="shared" ref="B86" si="21">B83+1</f>
        <v>26</v>
      </c>
      <c r="C86" s="286"/>
      <c r="D86" s="128"/>
      <c r="E86" s="128"/>
      <c r="F86" s="287"/>
      <c r="G86" s="288"/>
      <c r="H86" s="277"/>
      <c r="I86" s="278"/>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O86" s="8">
        <v>18</v>
      </c>
      <c r="AP86" s="68" t="str">
        <f>ｸﾗﾌﾞ!$L$1577</f>
        <v/>
      </c>
    </row>
    <row r="87" spans="1:42">
      <c r="A87" s="1">
        <f t="shared" si="17"/>
        <v>0</v>
      </c>
      <c r="B87" s="249"/>
      <c r="C87" s="286"/>
      <c r="D87" s="128"/>
      <c r="E87" s="128"/>
      <c r="F87" s="289"/>
      <c r="G87" s="290"/>
      <c r="H87" s="279"/>
      <c r="I87" s="28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O87" s="8">
        <v>19</v>
      </c>
      <c r="AP87" s="68" t="str">
        <f>ｸﾗﾌﾞ!$L$1579</f>
        <v/>
      </c>
    </row>
    <row r="88" spans="1:42">
      <c r="A88" s="1">
        <f t="shared" si="17"/>
        <v>0</v>
      </c>
      <c r="B88" s="250"/>
      <c r="C88" s="286"/>
      <c r="D88" s="128"/>
      <c r="E88" s="128"/>
      <c r="F88" s="291"/>
      <c r="G88" s="292"/>
      <c r="H88" s="281"/>
      <c r="I88" s="282"/>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O88" s="8">
        <v>20</v>
      </c>
      <c r="AP88" s="68" t="str">
        <f>ｸﾗﾌﾞ!$L$1581</f>
        <v/>
      </c>
    </row>
    <row r="89" spans="1:42">
      <c r="A89" s="1">
        <f t="shared" si="17"/>
        <v>0</v>
      </c>
      <c r="B89" s="248">
        <f t="shared" ref="B89" si="22">B86+1</f>
        <v>27</v>
      </c>
      <c r="C89" s="286"/>
      <c r="D89" s="128"/>
      <c r="E89" s="128"/>
      <c r="F89" s="287"/>
      <c r="G89" s="288"/>
      <c r="H89" s="277"/>
      <c r="I89" s="278"/>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O89" s="8">
        <v>21</v>
      </c>
      <c r="AP89" s="68" t="str">
        <f>ｸﾗﾌﾞ!$L$1583</f>
        <v/>
      </c>
    </row>
    <row r="90" spans="1:42">
      <c r="A90" s="1">
        <f t="shared" si="17"/>
        <v>0</v>
      </c>
      <c r="B90" s="249"/>
      <c r="C90" s="286"/>
      <c r="D90" s="128"/>
      <c r="E90" s="128"/>
      <c r="F90" s="289"/>
      <c r="G90" s="290"/>
      <c r="H90" s="279"/>
      <c r="I90" s="28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O90" s="8">
        <v>22</v>
      </c>
      <c r="AP90" s="68" t="str">
        <f>ｸﾗﾌﾞ!$L$1585</f>
        <v/>
      </c>
    </row>
    <row r="91" spans="1:42">
      <c r="A91" s="1">
        <f t="shared" si="17"/>
        <v>0</v>
      </c>
      <c r="B91" s="250"/>
      <c r="C91" s="286"/>
      <c r="D91" s="128"/>
      <c r="E91" s="128"/>
      <c r="F91" s="291"/>
      <c r="G91" s="292"/>
      <c r="H91" s="281"/>
      <c r="I91" s="282"/>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O91" s="8">
        <v>23</v>
      </c>
      <c r="AP91" s="68" t="str">
        <f>ｸﾗﾌﾞ!$L$1587</f>
        <v/>
      </c>
    </row>
    <row r="92" spans="1:42">
      <c r="A92" s="1">
        <f t="shared" si="17"/>
        <v>0</v>
      </c>
      <c r="B92" s="248">
        <f t="shared" ref="B92" si="23">B89+1</f>
        <v>28</v>
      </c>
      <c r="C92" s="286"/>
      <c r="D92" s="128"/>
      <c r="E92" s="128"/>
      <c r="F92" s="287"/>
      <c r="G92" s="288"/>
      <c r="H92" s="277"/>
      <c r="I92" s="278"/>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O92" s="8">
        <v>24</v>
      </c>
      <c r="AP92" s="68" t="str">
        <f>ｸﾗﾌﾞ!$L$1589</f>
        <v/>
      </c>
    </row>
    <row r="93" spans="1:42">
      <c r="A93" s="1">
        <f t="shared" si="17"/>
        <v>0</v>
      </c>
      <c r="B93" s="249"/>
      <c r="C93" s="286"/>
      <c r="D93" s="128"/>
      <c r="E93" s="128"/>
      <c r="F93" s="289"/>
      <c r="G93" s="290"/>
      <c r="H93" s="279"/>
      <c r="I93" s="28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O93" s="8">
        <v>25</v>
      </c>
      <c r="AP93" s="68" t="str">
        <f>ｸﾗﾌﾞ!$L$1591</f>
        <v/>
      </c>
    </row>
    <row r="94" spans="1:42">
      <c r="A94" s="1">
        <f t="shared" si="17"/>
        <v>0</v>
      </c>
      <c r="B94" s="250"/>
      <c r="C94" s="286"/>
      <c r="D94" s="128"/>
      <c r="E94" s="128"/>
      <c r="F94" s="291"/>
      <c r="G94" s="292"/>
      <c r="H94" s="281"/>
      <c r="I94" s="282"/>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O94" s="8">
        <v>26</v>
      </c>
      <c r="AP94" s="68" t="str">
        <f>ｸﾗﾌﾞ!$L$1593</f>
        <v/>
      </c>
    </row>
    <row r="95" spans="1:42">
      <c r="A95" s="1">
        <f t="shared" si="17"/>
        <v>0</v>
      </c>
      <c r="B95" s="248">
        <f t="shared" ref="B95" si="24">B92+1</f>
        <v>29</v>
      </c>
      <c r="C95" s="286"/>
      <c r="D95" s="128"/>
      <c r="E95" s="128"/>
      <c r="F95" s="287"/>
      <c r="G95" s="288"/>
      <c r="H95" s="277"/>
      <c r="I95" s="278"/>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O95" s="8">
        <v>27</v>
      </c>
      <c r="AP95" s="68" t="str">
        <f>ｸﾗﾌﾞ!$L$1595</f>
        <v/>
      </c>
    </row>
    <row r="96" spans="1:42">
      <c r="A96" s="1">
        <f t="shared" si="17"/>
        <v>0</v>
      </c>
      <c r="B96" s="249"/>
      <c r="C96" s="286"/>
      <c r="D96" s="128"/>
      <c r="E96" s="128"/>
      <c r="F96" s="289"/>
      <c r="G96" s="290"/>
      <c r="H96" s="279"/>
      <c r="I96" s="28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O96" s="8">
        <v>28</v>
      </c>
      <c r="AP96" s="68" t="str">
        <f>ｸﾗﾌﾞ!$L$1597</f>
        <v/>
      </c>
    </row>
    <row r="97" spans="1:42">
      <c r="A97" s="1">
        <f t="shared" si="17"/>
        <v>0</v>
      </c>
      <c r="B97" s="250"/>
      <c r="C97" s="286"/>
      <c r="D97" s="128"/>
      <c r="E97" s="128"/>
      <c r="F97" s="291"/>
      <c r="G97" s="292"/>
      <c r="H97" s="281"/>
      <c r="I97" s="282"/>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O97" s="8">
        <v>29</v>
      </c>
      <c r="AP97" s="68" t="str">
        <f>ｸﾗﾌﾞ!$L$1599</f>
        <v/>
      </c>
    </row>
    <row r="98" spans="1:42">
      <c r="A98" s="1">
        <f t="shared" si="17"/>
        <v>0</v>
      </c>
      <c r="B98" s="248">
        <f t="shared" ref="B98" si="25">B95+1</f>
        <v>30</v>
      </c>
      <c r="C98" s="286"/>
      <c r="D98" s="128"/>
      <c r="E98" s="128"/>
      <c r="F98" s="287"/>
      <c r="G98" s="288"/>
      <c r="H98" s="277"/>
      <c r="I98" s="278"/>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O98" s="10">
        <v>30</v>
      </c>
      <c r="AP98" s="69" t="str">
        <f>ｸﾗﾌﾞ!$L$1601</f>
        <v/>
      </c>
    </row>
    <row r="99" spans="1:42">
      <c r="A99" s="1">
        <f t="shared" si="17"/>
        <v>0</v>
      </c>
      <c r="B99" s="249"/>
      <c r="C99" s="286"/>
      <c r="D99" s="128"/>
      <c r="E99" s="128"/>
      <c r="F99" s="289"/>
      <c r="G99" s="290"/>
      <c r="H99" s="279"/>
      <c r="I99" s="28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row>
    <row r="100" spans="1:42">
      <c r="A100" s="1">
        <f t="shared" si="17"/>
        <v>0</v>
      </c>
      <c r="B100" s="250"/>
      <c r="C100" s="286"/>
      <c r="D100" s="128"/>
      <c r="E100" s="128"/>
      <c r="F100" s="291"/>
      <c r="G100" s="292"/>
      <c r="H100" s="281"/>
      <c r="I100" s="282"/>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row>
    <row r="101" spans="1:42">
      <c r="A101" s="1">
        <f>A102</f>
        <v>0</v>
      </c>
      <c r="B101" s="252" t="s">
        <v>139</v>
      </c>
      <c r="C101" s="252"/>
      <c r="D101" s="252"/>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O101" s="3" t="s">
        <v>149</v>
      </c>
      <c r="AP101" s="3" t="s">
        <v>158</v>
      </c>
    </row>
    <row r="102" spans="1:42" ht="14.4" customHeight="1">
      <c r="A102" s="1">
        <f>A103</f>
        <v>0</v>
      </c>
      <c r="B102" s="154" t="s">
        <v>137</v>
      </c>
      <c r="C102" s="154" t="s">
        <v>337</v>
      </c>
      <c r="D102" s="154" t="s">
        <v>140</v>
      </c>
      <c r="E102" s="255" t="s">
        <v>335</v>
      </c>
      <c r="F102" s="293" t="s">
        <v>336</v>
      </c>
      <c r="G102" s="264"/>
      <c r="H102" s="262" t="s">
        <v>338</v>
      </c>
      <c r="I102" s="283"/>
      <c r="J102" s="154" t="s">
        <v>160</v>
      </c>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O102" s="6">
        <v>1</v>
      </c>
      <c r="AP102" s="67" t="str">
        <f>ｸﾗﾌﾞ!$L$1543</f>
        <v/>
      </c>
    </row>
    <row r="103" spans="1:42">
      <c r="A103" s="1">
        <f>A104</f>
        <v>0</v>
      </c>
      <c r="B103" s="154"/>
      <c r="C103" s="154"/>
      <c r="D103" s="154"/>
      <c r="E103" s="154"/>
      <c r="F103" s="265"/>
      <c r="G103" s="267"/>
      <c r="H103" s="284"/>
      <c r="I103" s="285"/>
      <c r="J103" s="35">
        <v>1</v>
      </c>
      <c r="K103" s="35">
        <v>2</v>
      </c>
      <c r="L103" s="35">
        <v>3</v>
      </c>
      <c r="M103" s="35">
        <v>4</v>
      </c>
      <c r="N103" s="35">
        <v>5</v>
      </c>
      <c r="O103" s="35">
        <v>6</v>
      </c>
      <c r="P103" s="35">
        <v>7</v>
      </c>
      <c r="Q103" s="35">
        <v>8</v>
      </c>
      <c r="R103" s="35">
        <v>9</v>
      </c>
      <c r="S103" s="35">
        <v>10</v>
      </c>
      <c r="T103" s="35">
        <v>11</v>
      </c>
      <c r="U103" s="35">
        <v>12</v>
      </c>
      <c r="V103" s="35">
        <v>13</v>
      </c>
      <c r="W103" s="35">
        <v>14</v>
      </c>
      <c r="X103" s="35">
        <v>15</v>
      </c>
      <c r="Y103" s="35">
        <v>16</v>
      </c>
      <c r="Z103" s="35">
        <v>17</v>
      </c>
      <c r="AA103" s="35">
        <v>18</v>
      </c>
      <c r="AB103" s="35">
        <v>19</v>
      </c>
      <c r="AC103" s="35">
        <v>20</v>
      </c>
      <c r="AD103" s="35">
        <v>21</v>
      </c>
      <c r="AE103" s="35">
        <v>22</v>
      </c>
      <c r="AF103" s="35">
        <v>23</v>
      </c>
      <c r="AG103" s="35">
        <v>24</v>
      </c>
      <c r="AH103" s="35">
        <v>25</v>
      </c>
      <c r="AI103" s="35">
        <v>26</v>
      </c>
      <c r="AJ103" s="35">
        <v>27</v>
      </c>
      <c r="AK103" s="35">
        <v>28</v>
      </c>
      <c r="AL103" s="35">
        <v>29</v>
      </c>
      <c r="AM103" s="35">
        <v>30</v>
      </c>
      <c r="AO103" s="8">
        <v>2</v>
      </c>
      <c r="AP103" s="68" t="str">
        <f>ｸﾗﾌﾞ!$L$1545</f>
        <v/>
      </c>
    </row>
    <row r="104" spans="1:42">
      <c r="A104" s="1">
        <f>IF(D104="",0,1)</f>
        <v>0</v>
      </c>
      <c r="B104" s="248">
        <f t="shared" ref="B104" si="26">B98+1</f>
        <v>31</v>
      </c>
      <c r="C104" s="286"/>
      <c r="D104" s="128"/>
      <c r="E104" s="128"/>
      <c r="F104" s="287"/>
      <c r="G104" s="288"/>
      <c r="H104" s="277"/>
      <c r="I104" s="278"/>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O104" s="8">
        <v>3</v>
      </c>
      <c r="AP104" s="68" t="str">
        <f>ｸﾗﾌﾞ!$L$1547</f>
        <v/>
      </c>
    </row>
    <row r="105" spans="1:42">
      <c r="A105" s="1">
        <f>A104</f>
        <v>0</v>
      </c>
      <c r="B105" s="249"/>
      <c r="C105" s="286"/>
      <c r="D105" s="128"/>
      <c r="E105" s="128"/>
      <c r="F105" s="289"/>
      <c r="G105" s="290"/>
      <c r="H105" s="279"/>
      <c r="I105" s="28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O105" s="8">
        <v>4</v>
      </c>
      <c r="AP105" s="68" t="str">
        <f>ｸﾗﾌﾞ!$L$1549</f>
        <v/>
      </c>
    </row>
    <row r="106" spans="1:42">
      <c r="A106" s="1">
        <f t="shared" ref="A106:A133" si="27">A105</f>
        <v>0</v>
      </c>
      <c r="B106" s="250"/>
      <c r="C106" s="286"/>
      <c r="D106" s="128"/>
      <c r="E106" s="128"/>
      <c r="F106" s="291"/>
      <c r="G106" s="292"/>
      <c r="H106" s="281"/>
      <c r="I106" s="282"/>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O106" s="8">
        <v>5</v>
      </c>
      <c r="AP106" s="68" t="str">
        <f>ｸﾗﾌﾞ!$L$1551</f>
        <v/>
      </c>
    </row>
    <row r="107" spans="1:42">
      <c r="A107" s="1">
        <f t="shared" si="27"/>
        <v>0</v>
      </c>
      <c r="B107" s="248">
        <f t="shared" ref="B107" si="28">B104+1</f>
        <v>32</v>
      </c>
      <c r="C107" s="286"/>
      <c r="D107" s="128"/>
      <c r="E107" s="128"/>
      <c r="F107" s="287"/>
      <c r="G107" s="288"/>
      <c r="H107" s="277"/>
      <c r="I107" s="278"/>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O107" s="8">
        <v>6</v>
      </c>
      <c r="AP107" s="68" t="str">
        <f>ｸﾗﾌﾞ!$L$1553</f>
        <v/>
      </c>
    </row>
    <row r="108" spans="1:42">
      <c r="A108" s="1">
        <f t="shared" si="27"/>
        <v>0</v>
      </c>
      <c r="B108" s="249"/>
      <c r="C108" s="286"/>
      <c r="D108" s="128"/>
      <c r="E108" s="128"/>
      <c r="F108" s="289"/>
      <c r="G108" s="290"/>
      <c r="H108" s="279"/>
      <c r="I108" s="28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O108" s="8">
        <v>7</v>
      </c>
      <c r="AP108" s="68" t="str">
        <f>ｸﾗﾌﾞ!$L$1555</f>
        <v/>
      </c>
    </row>
    <row r="109" spans="1:42">
      <c r="A109" s="1">
        <f t="shared" si="27"/>
        <v>0</v>
      </c>
      <c r="B109" s="250"/>
      <c r="C109" s="286"/>
      <c r="D109" s="128"/>
      <c r="E109" s="128"/>
      <c r="F109" s="291"/>
      <c r="G109" s="292"/>
      <c r="H109" s="281"/>
      <c r="I109" s="282"/>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O109" s="8">
        <v>8</v>
      </c>
      <c r="AP109" s="68" t="str">
        <f>ｸﾗﾌﾞ!$L$1557</f>
        <v/>
      </c>
    </row>
    <row r="110" spans="1:42">
      <c r="A110" s="1">
        <f t="shared" si="27"/>
        <v>0</v>
      </c>
      <c r="B110" s="248">
        <f t="shared" ref="B110" si="29">B107+1</f>
        <v>33</v>
      </c>
      <c r="C110" s="286"/>
      <c r="D110" s="128"/>
      <c r="E110" s="128"/>
      <c r="F110" s="287"/>
      <c r="G110" s="288"/>
      <c r="H110" s="277"/>
      <c r="I110" s="278"/>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O110" s="8">
        <v>9</v>
      </c>
      <c r="AP110" s="68" t="str">
        <f>ｸﾗﾌﾞ!$L$1559</f>
        <v/>
      </c>
    </row>
    <row r="111" spans="1:42">
      <c r="A111" s="1">
        <f t="shared" si="27"/>
        <v>0</v>
      </c>
      <c r="B111" s="249"/>
      <c r="C111" s="286"/>
      <c r="D111" s="128"/>
      <c r="E111" s="128"/>
      <c r="F111" s="289"/>
      <c r="G111" s="290"/>
      <c r="H111" s="279"/>
      <c r="I111" s="28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O111" s="8">
        <v>10</v>
      </c>
      <c r="AP111" s="68" t="str">
        <f>ｸﾗﾌﾞ!$L$1561</f>
        <v/>
      </c>
    </row>
    <row r="112" spans="1:42">
      <c r="A112" s="1">
        <f t="shared" si="27"/>
        <v>0</v>
      </c>
      <c r="B112" s="250"/>
      <c r="C112" s="286"/>
      <c r="D112" s="128"/>
      <c r="E112" s="128"/>
      <c r="F112" s="291"/>
      <c r="G112" s="292"/>
      <c r="H112" s="281"/>
      <c r="I112" s="282"/>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O112" s="8">
        <v>11</v>
      </c>
      <c r="AP112" s="68" t="str">
        <f>ｸﾗﾌﾞ!$L$1563</f>
        <v/>
      </c>
    </row>
    <row r="113" spans="1:42">
      <c r="A113" s="1">
        <f t="shared" si="27"/>
        <v>0</v>
      </c>
      <c r="B113" s="248">
        <f>B110+1</f>
        <v>34</v>
      </c>
      <c r="C113" s="286"/>
      <c r="D113" s="128"/>
      <c r="E113" s="128"/>
      <c r="F113" s="287"/>
      <c r="G113" s="288"/>
      <c r="H113" s="277"/>
      <c r="I113" s="278"/>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O113" s="8">
        <v>12</v>
      </c>
      <c r="AP113" s="68" t="str">
        <f>ｸﾗﾌﾞ!$L$1565</f>
        <v/>
      </c>
    </row>
    <row r="114" spans="1:42">
      <c r="A114" s="1">
        <f t="shared" si="27"/>
        <v>0</v>
      </c>
      <c r="B114" s="249"/>
      <c r="C114" s="286"/>
      <c r="D114" s="128"/>
      <c r="E114" s="128"/>
      <c r="F114" s="289"/>
      <c r="G114" s="290"/>
      <c r="H114" s="279"/>
      <c r="I114" s="28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O114" s="8">
        <v>13</v>
      </c>
      <c r="AP114" s="68" t="str">
        <f>ｸﾗﾌﾞ!$L$1567</f>
        <v/>
      </c>
    </row>
    <row r="115" spans="1:42">
      <c r="A115" s="1">
        <f t="shared" si="27"/>
        <v>0</v>
      </c>
      <c r="B115" s="250"/>
      <c r="C115" s="286"/>
      <c r="D115" s="128"/>
      <c r="E115" s="128"/>
      <c r="F115" s="291"/>
      <c r="G115" s="292"/>
      <c r="H115" s="281"/>
      <c r="I115" s="282"/>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O115" s="8">
        <v>14</v>
      </c>
      <c r="AP115" s="68" t="str">
        <f>ｸﾗﾌﾞ!$L$1569</f>
        <v/>
      </c>
    </row>
    <row r="116" spans="1:42">
      <c r="A116" s="1">
        <f t="shared" si="27"/>
        <v>0</v>
      </c>
      <c r="B116" s="248">
        <f t="shared" ref="B116" si="30">B113+1</f>
        <v>35</v>
      </c>
      <c r="C116" s="286"/>
      <c r="D116" s="128"/>
      <c r="E116" s="128"/>
      <c r="F116" s="287"/>
      <c r="G116" s="288"/>
      <c r="H116" s="277"/>
      <c r="I116" s="278"/>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O116" s="8">
        <v>15</v>
      </c>
      <c r="AP116" s="68" t="str">
        <f>ｸﾗﾌﾞ!$L$1571</f>
        <v/>
      </c>
    </row>
    <row r="117" spans="1:42">
      <c r="A117" s="1">
        <f t="shared" si="27"/>
        <v>0</v>
      </c>
      <c r="B117" s="249"/>
      <c r="C117" s="286"/>
      <c r="D117" s="128"/>
      <c r="E117" s="128"/>
      <c r="F117" s="289"/>
      <c r="G117" s="290"/>
      <c r="H117" s="279"/>
      <c r="I117" s="28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O117" s="8">
        <v>16</v>
      </c>
      <c r="AP117" s="68" t="str">
        <f>ｸﾗﾌﾞ!$L$1573</f>
        <v/>
      </c>
    </row>
    <row r="118" spans="1:42">
      <c r="A118" s="1">
        <f t="shared" si="27"/>
        <v>0</v>
      </c>
      <c r="B118" s="250"/>
      <c r="C118" s="286"/>
      <c r="D118" s="128"/>
      <c r="E118" s="128"/>
      <c r="F118" s="291"/>
      <c r="G118" s="292"/>
      <c r="H118" s="281"/>
      <c r="I118" s="282"/>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O118" s="8">
        <v>17</v>
      </c>
      <c r="AP118" s="68" t="str">
        <f>ｸﾗﾌﾞ!$L$1575</f>
        <v/>
      </c>
    </row>
    <row r="119" spans="1:42">
      <c r="A119" s="1">
        <f t="shared" si="27"/>
        <v>0</v>
      </c>
      <c r="B119" s="248">
        <f t="shared" ref="B119" si="31">B116+1</f>
        <v>36</v>
      </c>
      <c r="C119" s="286"/>
      <c r="D119" s="128"/>
      <c r="E119" s="128"/>
      <c r="F119" s="287"/>
      <c r="G119" s="288"/>
      <c r="H119" s="277"/>
      <c r="I119" s="278"/>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O119" s="8">
        <v>18</v>
      </c>
      <c r="AP119" s="68" t="str">
        <f>ｸﾗﾌﾞ!$L$1577</f>
        <v/>
      </c>
    </row>
    <row r="120" spans="1:42">
      <c r="A120" s="1">
        <f t="shared" si="27"/>
        <v>0</v>
      </c>
      <c r="B120" s="249"/>
      <c r="C120" s="286"/>
      <c r="D120" s="128"/>
      <c r="E120" s="128"/>
      <c r="F120" s="289"/>
      <c r="G120" s="290"/>
      <c r="H120" s="279"/>
      <c r="I120" s="28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O120" s="8">
        <v>19</v>
      </c>
      <c r="AP120" s="68" t="str">
        <f>ｸﾗﾌﾞ!$L$1579</f>
        <v/>
      </c>
    </row>
    <row r="121" spans="1:42">
      <c r="A121" s="1">
        <f t="shared" si="27"/>
        <v>0</v>
      </c>
      <c r="B121" s="250"/>
      <c r="C121" s="286"/>
      <c r="D121" s="128"/>
      <c r="E121" s="128"/>
      <c r="F121" s="291"/>
      <c r="G121" s="292"/>
      <c r="H121" s="281"/>
      <c r="I121" s="282"/>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O121" s="8">
        <v>20</v>
      </c>
      <c r="AP121" s="68" t="str">
        <f>ｸﾗﾌﾞ!$L$1581</f>
        <v/>
      </c>
    </row>
    <row r="122" spans="1:42">
      <c r="A122" s="1">
        <f t="shared" si="27"/>
        <v>0</v>
      </c>
      <c r="B122" s="248">
        <f t="shared" ref="B122" si="32">B119+1</f>
        <v>37</v>
      </c>
      <c r="C122" s="286"/>
      <c r="D122" s="128"/>
      <c r="E122" s="128"/>
      <c r="F122" s="287"/>
      <c r="G122" s="288"/>
      <c r="H122" s="277"/>
      <c r="I122" s="278"/>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O122" s="8">
        <v>21</v>
      </c>
      <c r="AP122" s="68" t="str">
        <f>ｸﾗﾌﾞ!$L$1583</f>
        <v/>
      </c>
    </row>
    <row r="123" spans="1:42">
      <c r="A123" s="1">
        <f t="shared" si="27"/>
        <v>0</v>
      </c>
      <c r="B123" s="249"/>
      <c r="C123" s="286"/>
      <c r="D123" s="128"/>
      <c r="E123" s="128"/>
      <c r="F123" s="289"/>
      <c r="G123" s="290"/>
      <c r="H123" s="279"/>
      <c r="I123" s="28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O123" s="8">
        <v>22</v>
      </c>
      <c r="AP123" s="68" t="str">
        <f>ｸﾗﾌﾞ!$L$1585</f>
        <v/>
      </c>
    </row>
    <row r="124" spans="1:42">
      <c r="A124" s="1">
        <f t="shared" si="27"/>
        <v>0</v>
      </c>
      <c r="B124" s="250"/>
      <c r="C124" s="286"/>
      <c r="D124" s="128"/>
      <c r="E124" s="128"/>
      <c r="F124" s="291"/>
      <c r="G124" s="292"/>
      <c r="H124" s="281"/>
      <c r="I124" s="282"/>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O124" s="8">
        <v>23</v>
      </c>
      <c r="AP124" s="68" t="str">
        <f>ｸﾗﾌﾞ!$L$1587</f>
        <v/>
      </c>
    </row>
    <row r="125" spans="1:42">
      <c r="A125" s="1">
        <f t="shared" si="27"/>
        <v>0</v>
      </c>
      <c r="B125" s="248">
        <f t="shared" ref="B125" si="33">B122+1</f>
        <v>38</v>
      </c>
      <c r="C125" s="286"/>
      <c r="D125" s="128"/>
      <c r="E125" s="128"/>
      <c r="F125" s="287"/>
      <c r="G125" s="288"/>
      <c r="H125" s="277"/>
      <c r="I125" s="278"/>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O125" s="8">
        <v>24</v>
      </c>
      <c r="AP125" s="68" t="str">
        <f>ｸﾗﾌﾞ!$L$1589</f>
        <v/>
      </c>
    </row>
    <row r="126" spans="1:42">
      <c r="A126" s="1">
        <f t="shared" si="27"/>
        <v>0</v>
      </c>
      <c r="B126" s="249"/>
      <c r="C126" s="286"/>
      <c r="D126" s="128"/>
      <c r="E126" s="128"/>
      <c r="F126" s="289"/>
      <c r="G126" s="290"/>
      <c r="H126" s="279"/>
      <c r="I126" s="28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O126" s="8">
        <v>25</v>
      </c>
      <c r="AP126" s="68" t="str">
        <f>ｸﾗﾌﾞ!$L$1591</f>
        <v/>
      </c>
    </row>
    <row r="127" spans="1:42">
      <c r="A127" s="1">
        <f t="shared" si="27"/>
        <v>0</v>
      </c>
      <c r="B127" s="250"/>
      <c r="C127" s="286"/>
      <c r="D127" s="128"/>
      <c r="E127" s="128"/>
      <c r="F127" s="291"/>
      <c r="G127" s="292"/>
      <c r="H127" s="281"/>
      <c r="I127" s="282"/>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O127" s="8">
        <v>26</v>
      </c>
      <c r="AP127" s="68" t="str">
        <f>ｸﾗﾌﾞ!$L$1593</f>
        <v/>
      </c>
    </row>
    <row r="128" spans="1:42">
      <c r="A128" s="1">
        <f t="shared" si="27"/>
        <v>0</v>
      </c>
      <c r="B128" s="248">
        <f t="shared" ref="B128" si="34">B125+1</f>
        <v>39</v>
      </c>
      <c r="C128" s="286"/>
      <c r="D128" s="128"/>
      <c r="E128" s="128"/>
      <c r="F128" s="287"/>
      <c r="G128" s="288"/>
      <c r="H128" s="277"/>
      <c r="I128" s="278"/>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O128" s="8">
        <v>27</v>
      </c>
      <c r="AP128" s="68" t="str">
        <f>ｸﾗﾌﾞ!$L$1595</f>
        <v/>
      </c>
    </row>
    <row r="129" spans="1:42">
      <c r="A129" s="1">
        <f t="shared" si="27"/>
        <v>0</v>
      </c>
      <c r="B129" s="249"/>
      <c r="C129" s="286"/>
      <c r="D129" s="128"/>
      <c r="E129" s="128"/>
      <c r="F129" s="289"/>
      <c r="G129" s="290"/>
      <c r="H129" s="279"/>
      <c r="I129" s="28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O129" s="8">
        <v>28</v>
      </c>
      <c r="AP129" s="68" t="str">
        <f>ｸﾗﾌﾞ!$L$1597</f>
        <v/>
      </c>
    </row>
    <row r="130" spans="1:42">
      <c r="A130" s="1">
        <f t="shared" si="27"/>
        <v>0</v>
      </c>
      <c r="B130" s="250"/>
      <c r="C130" s="286"/>
      <c r="D130" s="128"/>
      <c r="E130" s="128"/>
      <c r="F130" s="291"/>
      <c r="G130" s="292"/>
      <c r="H130" s="281"/>
      <c r="I130" s="282"/>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O130" s="8">
        <v>29</v>
      </c>
      <c r="AP130" s="68" t="str">
        <f>ｸﾗﾌﾞ!$L$1599</f>
        <v/>
      </c>
    </row>
    <row r="131" spans="1:42">
      <c r="A131" s="1">
        <f t="shared" si="27"/>
        <v>0</v>
      </c>
      <c r="B131" s="248">
        <f t="shared" ref="B131" si="35">B128+1</f>
        <v>40</v>
      </c>
      <c r="C131" s="286"/>
      <c r="D131" s="128"/>
      <c r="E131" s="128"/>
      <c r="F131" s="287"/>
      <c r="G131" s="288"/>
      <c r="H131" s="277"/>
      <c r="I131" s="278"/>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O131" s="10">
        <v>30</v>
      </c>
      <c r="AP131" s="69" t="str">
        <f>ｸﾗﾌﾞ!$L$1601</f>
        <v/>
      </c>
    </row>
    <row r="132" spans="1:42">
      <c r="A132" s="1">
        <f t="shared" si="27"/>
        <v>0</v>
      </c>
      <c r="B132" s="249"/>
      <c r="C132" s="286"/>
      <c r="D132" s="128"/>
      <c r="E132" s="128"/>
      <c r="F132" s="289"/>
      <c r="G132" s="290"/>
      <c r="H132" s="279"/>
      <c r="I132" s="28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row>
    <row r="133" spans="1:42">
      <c r="A133" s="1">
        <f t="shared" si="27"/>
        <v>0</v>
      </c>
      <c r="B133" s="250"/>
      <c r="C133" s="286"/>
      <c r="D133" s="128"/>
      <c r="E133" s="128"/>
      <c r="F133" s="291"/>
      <c r="G133" s="292"/>
      <c r="H133" s="281"/>
      <c r="I133" s="282"/>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row>
    <row r="134" spans="1:42">
      <c r="A134" s="1">
        <f>A135</f>
        <v>0</v>
      </c>
      <c r="B134" s="252" t="s">
        <v>139</v>
      </c>
      <c r="C134" s="252"/>
      <c r="D134" s="252"/>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O134" s="3" t="s">
        <v>149</v>
      </c>
      <c r="AP134" s="3" t="s">
        <v>158</v>
      </c>
    </row>
    <row r="135" spans="1:42" ht="14.4" customHeight="1">
      <c r="A135" s="1">
        <f>A136</f>
        <v>0</v>
      </c>
      <c r="B135" s="154" t="s">
        <v>137</v>
      </c>
      <c r="C135" s="154" t="s">
        <v>337</v>
      </c>
      <c r="D135" s="154" t="s">
        <v>140</v>
      </c>
      <c r="E135" s="255" t="s">
        <v>335</v>
      </c>
      <c r="F135" s="293" t="s">
        <v>336</v>
      </c>
      <c r="G135" s="264"/>
      <c r="H135" s="262" t="s">
        <v>338</v>
      </c>
      <c r="I135" s="283"/>
      <c r="J135" s="154" t="s">
        <v>160</v>
      </c>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O135" s="6">
        <v>1</v>
      </c>
      <c r="AP135" s="67" t="str">
        <f>ｸﾗﾌﾞ!$L$1543</f>
        <v/>
      </c>
    </row>
    <row r="136" spans="1:42">
      <c r="A136" s="1">
        <f>A137</f>
        <v>0</v>
      </c>
      <c r="B136" s="154"/>
      <c r="C136" s="154"/>
      <c r="D136" s="154"/>
      <c r="E136" s="154"/>
      <c r="F136" s="265"/>
      <c r="G136" s="267"/>
      <c r="H136" s="284"/>
      <c r="I136" s="285"/>
      <c r="J136" s="35">
        <v>1</v>
      </c>
      <c r="K136" s="35">
        <v>2</v>
      </c>
      <c r="L136" s="35">
        <v>3</v>
      </c>
      <c r="M136" s="35">
        <v>4</v>
      </c>
      <c r="N136" s="35">
        <v>5</v>
      </c>
      <c r="O136" s="35">
        <v>6</v>
      </c>
      <c r="P136" s="35">
        <v>7</v>
      </c>
      <c r="Q136" s="35">
        <v>8</v>
      </c>
      <c r="R136" s="35">
        <v>9</v>
      </c>
      <c r="S136" s="35">
        <v>10</v>
      </c>
      <c r="T136" s="35">
        <v>11</v>
      </c>
      <c r="U136" s="35">
        <v>12</v>
      </c>
      <c r="V136" s="35">
        <v>13</v>
      </c>
      <c r="W136" s="35">
        <v>14</v>
      </c>
      <c r="X136" s="35">
        <v>15</v>
      </c>
      <c r="Y136" s="35">
        <v>16</v>
      </c>
      <c r="Z136" s="35">
        <v>17</v>
      </c>
      <c r="AA136" s="35">
        <v>18</v>
      </c>
      <c r="AB136" s="35">
        <v>19</v>
      </c>
      <c r="AC136" s="35">
        <v>20</v>
      </c>
      <c r="AD136" s="35">
        <v>21</v>
      </c>
      <c r="AE136" s="35">
        <v>22</v>
      </c>
      <c r="AF136" s="35">
        <v>23</v>
      </c>
      <c r="AG136" s="35">
        <v>24</v>
      </c>
      <c r="AH136" s="35">
        <v>25</v>
      </c>
      <c r="AI136" s="35">
        <v>26</v>
      </c>
      <c r="AJ136" s="35">
        <v>27</v>
      </c>
      <c r="AK136" s="35">
        <v>28</v>
      </c>
      <c r="AL136" s="35">
        <v>29</v>
      </c>
      <c r="AM136" s="35">
        <v>30</v>
      </c>
      <c r="AO136" s="8">
        <v>2</v>
      </c>
      <c r="AP136" s="68" t="str">
        <f>ｸﾗﾌﾞ!$L$1545</f>
        <v/>
      </c>
    </row>
    <row r="137" spans="1:42">
      <c r="A137" s="1">
        <f>IF(D137="",0,1)</f>
        <v>0</v>
      </c>
      <c r="B137" s="248">
        <f t="shared" ref="B137" si="36">B131+1</f>
        <v>41</v>
      </c>
      <c r="C137" s="286"/>
      <c r="D137" s="128"/>
      <c r="E137" s="128"/>
      <c r="F137" s="287"/>
      <c r="G137" s="288"/>
      <c r="H137" s="277"/>
      <c r="I137" s="278"/>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O137" s="8">
        <v>3</v>
      </c>
      <c r="AP137" s="68" t="str">
        <f>ｸﾗﾌﾞ!$L$1547</f>
        <v/>
      </c>
    </row>
    <row r="138" spans="1:42">
      <c r="A138" s="1">
        <f>A137</f>
        <v>0</v>
      </c>
      <c r="B138" s="249"/>
      <c r="C138" s="286"/>
      <c r="D138" s="128"/>
      <c r="E138" s="128"/>
      <c r="F138" s="289"/>
      <c r="G138" s="290"/>
      <c r="H138" s="279"/>
      <c r="I138" s="28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O138" s="8">
        <v>4</v>
      </c>
      <c r="AP138" s="68" t="str">
        <f>ｸﾗﾌﾞ!$L$1549</f>
        <v/>
      </c>
    </row>
    <row r="139" spans="1:42">
      <c r="A139" s="1">
        <f t="shared" ref="A139:A166" si="37">A138</f>
        <v>0</v>
      </c>
      <c r="B139" s="250"/>
      <c r="C139" s="286"/>
      <c r="D139" s="128"/>
      <c r="E139" s="128"/>
      <c r="F139" s="291"/>
      <c r="G139" s="292"/>
      <c r="H139" s="281"/>
      <c r="I139" s="282"/>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O139" s="8">
        <v>5</v>
      </c>
      <c r="AP139" s="68" t="str">
        <f>ｸﾗﾌﾞ!$L$1551</f>
        <v/>
      </c>
    </row>
    <row r="140" spans="1:42">
      <c r="A140" s="1">
        <f t="shared" si="37"/>
        <v>0</v>
      </c>
      <c r="B140" s="248">
        <f t="shared" ref="B140" si="38">B137+1</f>
        <v>42</v>
      </c>
      <c r="C140" s="286"/>
      <c r="D140" s="128"/>
      <c r="E140" s="128"/>
      <c r="F140" s="287"/>
      <c r="G140" s="288"/>
      <c r="H140" s="277"/>
      <c r="I140" s="278"/>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O140" s="8">
        <v>6</v>
      </c>
      <c r="AP140" s="68" t="str">
        <f>ｸﾗﾌﾞ!$L$1553</f>
        <v/>
      </c>
    </row>
    <row r="141" spans="1:42">
      <c r="A141" s="1">
        <f t="shared" si="37"/>
        <v>0</v>
      </c>
      <c r="B141" s="249"/>
      <c r="C141" s="286"/>
      <c r="D141" s="128"/>
      <c r="E141" s="128"/>
      <c r="F141" s="289"/>
      <c r="G141" s="290"/>
      <c r="H141" s="279"/>
      <c r="I141" s="28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O141" s="8">
        <v>7</v>
      </c>
      <c r="AP141" s="68" t="str">
        <f>ｸﾗﾌﾞ!$L$1555</f>
        <v/>
      </c>
    </row>
    <row r="142" spans="1:42">
      <c r="A142" s="1">
        <f t="shared" si="37"/>
        <v>0</v>
      </c>
      <c r="B142" s="250"/>
      <c r="C142" s="286"/>
      <c r="D142" s="128"/>
      <c r="E142" s="128"/>
      <c r="F142" s="291"/>
      <c r="G142" s="292"/>
      <c r="H142" s="281"/>
      <c r="I142" s="282"/>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O142" s="8">
        <v>8</v>
      </c>
      <c r="AP142" s="68" t="str">
        <f>ｸﾗﾌﾞ!$L$1557</f>
        <v/>
      </c>
    </row>
    <row r="143" spans="1:42">
      <c r="A143" s="1">
        <f t="shared" si="37"/>
        <v>0</v>
      </c>
      <c r="B143" s="248">
        <f t="shared" ref="B143" si="39">B140+1</f>
        <v>43</v>
      </c>
      <c r="C143" s="286"/>
      <c r="D143" s="128"/>
      <c r="E143" s="128"/>
      <c r="F143" s="287"/>
      <c r="G143" s="288"/>
      <c r="H143" s="277"/>
      <c r="I143" s="278"/>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O143" s="8">
        <v>9</v>
      </c>
      <c r="AP143" s="68" t="str">
        <f>ｸﾗﾌﾞ!$L$1559</f>
        <v/>
      </c>
    </row>
    <row r="144" spans="1:42">
      <c r="A144" s="1">
        <f t="shared" si="37"/>
        <v>0</v>
      </c>
      <c r="B144" s="249"/>
      <c r="C144" s="286"/>
      <c r="D144" s="128"/>
      <c r="E144" s="128"/>
      <c r="F144" s="289"/>
      <c r="G144" s="290"/>
      <c r="H144" s="279"/>
      <c r="I144" s="28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O144" s="8">
        <v>10</v>
      </c>
      <c r="AP144" s="68" t="str">
        <f>ｸﾗﾌﾞ!$L$1561</f>
        <v/>
      </c>
    </row>
    <row r="145" spans="1:42">
      <c r="A145" s="1">
        <f t="shared" si="37"/>
        <v>0</v>
      </c>
      <c r="B145" s="250"/>
      <c r="C145" s="286"/>
      <c r="D145" s="128"/>
      <c r="E145" s="128"/>
      <c r="F145" s="291"/>
      <c r="G145" s="292"/>
      <c r="H145" s="281"/>
      <c r="I145" s="282"/>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O145" s="8">
        <v>11</v>
      </c>
      <c r="AP145" s="68" t="str">
        <f>ｸﾗﾌﾞ!$L$1563</f>
        <v/>
      </c>
    </row>
    <row r="146" spans="1:42">
      <c r="A146" s="1">
        <f t="shared" si="37"/>
        <v>0</v>
      </c>
      <c r="B146" s="248">
        <f>B143+1</f>
        <v>44</v>
      </c>
      <c r="C146" s="286"/>
      <c r="D146" s="128"/>
      <c r="E146" s="128"/>
      <c r="F146" s="287"/>
      <c r="G146" s="288"/>
      <c r="H146" s="277"/>
      <c r="I146" s="278"/>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O146" s="8">
        <v>12</v>
      </c>
      <c r="AP146" s="68" t="str">
        <f>ｸﾗﾌﾞ!$L$1565</f>
        <v/>
      </c>
    </row>
    <row r="147" spans="1:42">
      <c r="A147" s="1">
        <f t="shared" si="37"/>
        <v>0</v>
      </c>
      <c r="B147" s="249"/>
      <c r="C147" s="286"/>
      <c r="D147" s="128"/>
      <c r="E147" s="128"/>
      <c r="F147" s="289"/>
      <c r="G147" s="290"/>
      <c r="H147" s="279"/>
      <c r="I147" s="28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O147" s="8">
        <v>13</v>
      </c>
      <c r="AP147" s="68" t="str">
        <f>ｸﾗﾌﾞ!$L$1567</f>
        <v/>
      </c>
    </row>
    <row r="148" spans="1:42">
      <c r="A148" s="1">
        <f t="shared" si="37"/>
        <v>0</v>
      </c>
      <c r="B148" s="250"/>
      <c r="C148" s="286"/>
      <c r="D148" s="128"/>
      <c r="E148" s="128"/>
      <c r="F148" s="291"/>
      <c r="G148" s="292"/>
      <c r="H148" s="281"/>
      <c r="I148" s="282"/>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O148" s="8">
        <v>14</v>
      </c>
      <c r="AP148" s="68" t="str">
        <f>ｸﾗﾌﾞ!$L$1569</f>
        <v/>
      </c>
    </row>
    <row r="149" spans="1:42">
      <c r="A149" s="1">
        <f t="shared" si="37"/>
        <v>0</v>
      </c>
      <c r="B149" s="248">
        <f t="shared" ref="B149" si="40">B146+1</f>
        <v>45</v>
      </c>
      <c r="C149" s="286"/>
      <c r="D149" s="128"/>
      <c r="E149" s="128"/>
      <c r="F149" s="287"/>
      <c r="G149" s="288"/>
      <c r="H149" s="277"/>
      <c r="I149" s="278"/>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O149" s="8">
        <v>15</v>
      </c>
      <c r="AP149" s="68" t="str">
        <f>ｸﾗﾌﾞ!$L$1571</f>
        <v/>
      </c>
    </row>
    <row r="150" spans="1:42">
      <c r="A150" s="1">
        <f t="shared" si="37"/>
        <v>0</v>
      </c>
      <c r="B150" s="249"/>
      <c r="C150" s="286"/>
      <c r="D150" s="128"/>
      <c r="E150" s="128"/>
      <c r="F150" s="289"/>
      <c r="G150" s="290"/>
      <c r="H150" s="279"/>
      <c r="I150" s="28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O150" s="8">
        <v>16</v>
      </c>
      <c r="AP150" s="68" t="str">
        <f>ｸﾗﾌﾞ!$L$1573</f>
        <v/>
      </c>
    </row>
    <row r="151" spans="1:42">
      <c r="A151" s="1">
        <f t="shared" si="37"/>
        <v>0</v>
      </c>
      <c r="B151" s="250"/>
      <c r="C151" s="286"/>
      <c r="D151" s="128"/>
      <c r="E151" s="128"/>
      <c r="F151" s="291"/>
      <c r="G151" s="292"/>
      <c r="H151" s="281"/>
      <c r="I151" s="282"/>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O151" s="8">
        <v>17</v>
      </c>
      <c r="AP151" s="68" t="str">
        <f>ｸﾗﾌﾞ!$L$1575</f>
        <v/>
      </c>
    </row>
    <row r="152" spans="1:42">
      <c r="A152" s="1">
        <f t="shared" si="37"/>
        <v>0</v>
      </c>
      <c r="B152" s="248">
        <f t="shared" ref="B152" si="41">B149+1</f>
        <v>46</v>
      </c>
      <c r="C152" s="286"/>
      <c r="D152" s="128"/>
      <c r="E152" s="128"/>
      <c r="F152" s="287"/>
      <c r="G152" s="288"/>
      <c r="H152" s="277"/>
      <c r="I152" s="278"/>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O152" s="8">
        <v>18</v>
      </c>
      <c r="AP152" s="68" t="str">
        <f>ｸﾗﾌﾞ!$L$1577</f>
        <v/>
      </c>
    </row>
    <row r="153" spans="1:42">
      <c r="A153" s="1">
        <f t="shared" si="37"/>
        <v>0</v>
      </c>
      <c r="B153" s="249"/>
      <c r="C153" s="286"/>
      <c r="D153" s="128"/>
      <c r="E153" s="128"/>
      <c r="F153" s="289"/>
      <c r="G153" s="290"/>
      <c r="H153" s="279"/>
      <c r="I153" s="28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O153" s="8">
        <v>19</v>
      </c>
      <c r="AP153" s="68" t="str">
        <f>ｸﾗﾌﾞ!$L$1579</f>
        <v/>
      </c>
    </row>
    <row r="154" spans="1:42">
      <c r="A154" s="1">
        <f t="shared" si="37"/>
        <v>0</v>
      </c>
      <c r="B154" s="250"/>
      <c r="C154" s="286"/>
      <c r="D154" s="128"/>
      <c r="E154" s="128"/>
      <c r="F154" s="291"/>
      <c r="G154" s="292"/>
      <c r="H154" s="281"/>
      <c r="I154" s="282"/>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O154" s="8">
        <v>20</v>
      </c>
      <c r="AP154" s="68" t="str">
        <f>ｸﾗﾌﾞ!$L$1581</f>
        <v/>
      </c>
    </row>
    <row r="155" spans="1:42">
      <c r="A155" s="1">
        <f t="shared" si="37"/>
        <v>0</v>
      </c>
      <c r="B155" s="248">
        <f t="shared" ref="B155" si="42">B152+1</f>
        <v>47</v>
      </c>
      <c r="C155" s="286"/>
      <c r="D155" s="128"/>
      <c r="E155" s="128"/>
      <c r="F155" s="287"/>
      <c r="G155" s="288"/>
      <c r="H155" s="277"/>
      <c r="I155" s="278"/>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O155" s="8">
        <v>21</v>
      </c>
      <c r="AP155" s="68" t="str">
        <f>ｸﾗﾌﾞ!$L$1583</f>
        <v/>
      </c>
    </row>
    <row r="156" spans="1:42">
      <c r="A156" s="1">
        <f t="shared" si="37"/>
        <v>0</v>
      </c>
      <c r="B156" s="249"/>
      <c r="C156" s="286"/>
      <c r="D156" s="128"/>
      <c r="E156" s="128"/>
      <c r="F156" s="289"/>
      <c r="G156" s="290"/>
      <c r="H156" s="279"/>
      <c r="I156" s="28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O156" s="8">
        <v>22</v>
      </c>
      <c r="AP156" s="68" t="str">
        <f>ｸﾗﾌﾞ!$L$1585</f>
        <v/>
      </c>
    </row>
    <row r="157" spans="1:42">
      <c r="A157" s="1">
        <f t="shared" si="37"/>
        <v>0</v>
      </c>
      <c r="B157" s="250"/>
      <c r="C157" s="286"/>
      <c r="D157" s="128"/>
      <c r="E157" s="128"/>
      <c r="F157" s="291"/>
      <c r="G157" s="292"/>
      <c r="H157" s="281"/>
      <c r="I157" s="282"/>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O157" s="8">
        <v>23</v>
      </c>
      <c r="AP157" s="68" t="str">
        <f>ｸﾗﾌﾞ!$L$1587</f>
        <v/>
      </c>
    </row>
    <row r="158" spans="1:42">
      <c r="A158" s="1">
        <f t="shared" si="37"/>
        <v>0</v>
      </c>
      <c r="B158" s="248">
        <f t="shared" ref="B158" si="43">B155+1</f>
        <v>48</v>
      </c>
      <c r="C158" s="286"/>
      <c r="D158" s="128"/>
      <c r="E158" s="128"/>
      <c r="F158" s="287"/>
      <c r="G158" s="288"/>
      <c r="H158" s="277"/>
      <c r="I158" s="278"/>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O158" s="8">
        <v>24</v>
      </c>
      <c r="AP158" s="68" t="str">
        <f>ｸﾗﾌﾞ!$L$1589</f>
        <v/>
      </c>
    </row>
    <row r="159" spans="1:42">
      <c r="A159" s="1">
        <f t="shared" si="37"/>
        <v>0</v>
      </c>
      <c r="B159" s="249"/>
      <c r="C159" s="286"/>
      <c r="D159" s="128"/>
      <c r="E159" s="128"/>
      <c r="F159" s="289"/>
      <c r="G159" s="290"/>
      <c r="H159" s="279"/>
      <c r="I159" s="28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O159" s="8">
        <v>25</v>
      </c>
      <c r="AP159" s="68" t="str">
        <f>ｸﾗﾌﾞ!$L$1591</f>
        <v/>
      </c>
    </row>
    <row r="160" spans="1:42">
      <c r="A160" s="1">
        <f t="shared" si="37"/>
        <v>0</v>
      </c>
      <c r="B160" s="250"/>
      <c r="C160" s="286"/>
      <c r="D160" s="128"/>
      <c r="E160" s="128"/>
      <c r="F160" s="291"/>
      <c r="G160" s="292"/>
      <c r="H160" s="281"/>
      <c r="I160" s="282"/>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O160" s="8">
        <v>26</v>
      </c>
      <c r="AP160" s="68" t="str">
        <f>ｸﾗﾌﾞ!$L$1593</f>
        <v/>
      </c>
    </row>
    <row r="161" spans="1:42">
      <c r="A161" s="1">
        <f t="shared" si="37"/>
        <v>0</v>
      </c>
      <c r="B161" s="248">
        <f t="shared" ref="B161" si="44">B158+1</f>
        <v>49</v>
      </c>
      <c r="C161" s="286"/>
      <c r="D161" s="128"/>
      <c r="E161" s="128"/>
      <c r="F161" s="287"/>
      <c r="G161" s="288"/>
      <c r="H161" s="277"/>
      <c r="I161" s="278"/>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O161" s="8">
        <v>27</v>
      </c>
      <c r="AP161" s="68" t="str">
        <f>ｸﾗﾌﾞ!$L$1595</f>
        <v/>
      </c>
    </row>
    <row r="162" spans="1:42">
      <c r="A162" s="1">
        <f t="shared" si="37"/>
        <v>0</v>
      </c>
      <c r="B162" s="249"/>
      <c r="C162" s="286"/>
      <c r="D162" s="128"/>
      <c r="E162" s="128"/>
      <c r="F162" s="289"/>
      <c r="G162" s="290"/>
      <c r="H162" s="279"/>
      <c r="I162" s="28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O162" s="8">
        <v>28</v>
      </c>
      <c r="AP162" s="68" t="str">
        <f>ｸﾗﾌﾞ!$L$1597</f>
        <v/>
      </c>
    </row>
    <row r="163" spans="1:42">
      <c r="A163" s="1">
        <f t="shared" si="37"/>
        <v>0</v>
      </c>
      <c r="B163" s="250"/>
      <c r="C163" s="286"/>
      <c r="D163" s="128"/>
      <c r="E163" s="128"/>
      <c r="F163" s="291"/>
      <c r="G163" s="292"/>
      <c r="H163" s="281"/>
      <c r="I163" s="282"/>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O163" s="8">
        <v>29</v>
      </c>
      <c r="AP163" s="68" t="str">
        <f>ｸﾗﾌﾞ!$L$1599</f>
        <v/>
      </c>
    </row>
    <row r="164" spans="1:42">
      <c r="A164" s="1">
        <f t="shared" si="37"/>
        <v>0</v>
      </c>
      <c r="B164" s="248">
        <f t="shared" ref="B164" si="45">B161+1</f>
        <v>50</v>
      </c>
      <c r="C164" s="286"/>
      <c r="D164" s="128"/>
      <c r="E164" s="128"/>
      <c r="F164" s="287"/>
      <c r="G164" s="288"/>
      <c r="H164" s="277"/>
      <c r="I164" s="278"/>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O164" s="10">
        <v>30</v>
      </c>
      <c r="AP164" s="69" t="str">
        <f>ｸﾗﾌﾞ!$L$1601</f>
        <v/>
      </c>
    </row>
    <row r="165" spans="1:42">
      <c r="A165" s="1">
        <f t="shared" si="37"/>
        <v>0</v>
      </c>
      <c r="B165" s="249"/>
      <c r="C165" s="286"/>
      <c r="D165" s="128"/>
      <c r="E165" s="128"/>
      <c r="F165" s="289"/>
      <c r="G165" s="290"/>
      <c r="H165" s="279"/>
      <c r="I165" s="28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row>
    <row r="166" spans="1:42">
      <c r="A166" s="1">
        <f t="shared" si="37"/>
        <v>0</v>
      </c>
      <c r="B166" s="250"/>
      <c r="C166" s="286"/>
      <c r="D166" s="128"/>
      <c r="E166" s="128"/>
      <c r="F166" s="291"/>
      <c r="G166" s="292"/>
      <c r="H166" s="281"/>
      <c r="I166" s="282"/>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row>
    <row r="167" spans="1:42">
      <c r="A167" s="1">
        <f>A168</f>
        <v>0</v>
      </c>
      <c r="B167" s="252" t="s">
        <v>139</v>
      </c>
      <c r="C167" s="252"/>
      <c r="D167" s="252"/>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253"/>
      <c r="AF167" s="253"/>
      <c r="AG167" s="253"/>
      <c r="AH167" s="253"/>
      <c r="AI167" s="253"/>
      <c r="AJ167" s="253"/>
      <c r="AK167" s="253"/>
      <c r="AL167" s="253"/>
      <c r="AM167" s="253"/>
      <c r="AO167" s="3" t="s">
        <v>149</v>
      </c>
      <c r="AP167" s="3" t="s">
        <v>158</v>
      </c>
    </row>
    <row r="168" spans="1:42" ht="14.4" customHeight="1">
      <c r="A168" s="1">
        <f>A169</f>
        <v>0</v>
      </c>
      <c r="B168" s="154" t="s">
        <v>137</v>
      </c>
      <c r="C168" s="154" t="s">
        <v>337</v>
      </c>
      <c r="D168" s="154" t="s">
        <v>140</v>
      </c>
      <c r="E168" s="255" t="s">
        <v>335</v>
      </c>
      <c r="F168" s="293" t="s">
        <v>336</v>
      </c>
      <c r="G168" s="264"/>
      <c r="H168" s="262" t="s">
        <v>338</v>
      </c>
      <c r="I168" s="283"/>
      <c r="J168" s="154" t="s">
        <v>160</v>
      </c>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O168" s="6">
        <v>1</v>
      </c>
      <c r="AP168" s="67" t="str">
        <f>ｸﾗﾌﾞ!$L$1543</f>
        <v/>
      </c>
    </row>
    <row r="169" spans="1:42">
      <c r="A169" s="1">
        <f>A170</f>
        <v>0</v>
      </c>
      <c r="B169" s="154"/>
      <c r="C169" s="154"/>
      <c r="D169" s="154"/>
      <c r="E169" s="154"/>
      <c r="F169" s="265"/>
      <c r="G169" s="267"/>
      <c r="H169" s="284"/>
      <c r="I169" s="285"/>
      <c r="J169" s="35">
        <v>1</v>
      </c>
      <c r="K169" s="35">
        <v>2</v>
      </c>
      <c r="L169" s="35">
        <v>3</v>
      </c>
      <c r="M169" s="35">
        <v>4</v>
      </c>
      <c r="N169" s="35">
        <v>5</v>
      </c>
      <c r="O169" s="35">
        <v>6</v>
      </c>
      <c r="P169" s="35">
        <v>7</v>
      </c>
      <c r="Q169" s="35">
        <v>8</v>
      </c>
      <c r="R169" s="35">
        <v>9</v>
      </c>
      <c r="S169" s="35">
        <v>10</v>
      </c>
      <c r="T169" s="35">
        <v>11</v>
      </c>
      <c r="U169" s="35">
        <v>12</v>
      </c>
      <c r="V169" s="35">
        <v>13</v>
      </c>
      <c r="W169" s="35">
        <v>14</v>
      </c>
      <c r="X169" s="35">
        <v>15</v>
      </c>
      <c r="Y169" s="35">
        <v>16</v>
      </c>
      <c r="Z169" s="35">
        <v>17</v>
      </c>
      <c r="AA169" s="35">
        <v>18</v>
      </c>
      <c r="AB169" s="35">
        <v>19</v>
      </c>
      <c r="AC169" s="35">
        <v>20</v>
      </c>
      <c r="AD169" s="35">
        <v>21</v>
      </c>
      <c r="AE169" s="35">
        <v>22</v>
      </c>
      <c r="AF169" s="35">
        <v>23</v>
      </c>
      <c r="AG169" s="35">
        <v>24</v>
      </c>
      <c r="AH169" s="35">
        <v>25</v>
      </c>
      <c r="AI169" s="35">
        <v>26</v>
      </c>
      <c r="AJ169" s="35">
        <v>27</v>
      </c>
      <c r="AK169" s="35">
        <v>28</v>
      </c>
      <c r="AL169" s="35">
        <v>29</v>
      </c>
      <c r="AM169" s="35">
        <v>30</v>
      </c>
      <c r="AO169" s="8">
        <v>2</v>
      </c>
      <c r="AP169" s="68" t="str">
        <f>ｸﾗﾌﾞ!$L$1545</f>
        <v/>
      </c>
    </row>
    <row r="170" spans="1:42">
      <c r="A170" s="1">
        <f>IF(D170="",0,1)</f>
        <v>0</v>
      </c>
      <c r="B170" s="248">
        <f t="shared" ref="B170" si="46">B164+1</f>
        <v>51</v>
      </c>
      <c r="C170" s="286"/>
      <c r="D170" s="128"/>
      <c r="E170" s="128"/>
      <c r="F170" s="287"/>
      <c r="G170" s="288"/>
      <c r="H170" s="277"/>
      <c r="I170" s="278"/>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O170" s="8">
        <v>3</v>
      </c>
      <c r="AP170" s="68" t="str">
        <f>ｸﾗﾌﾞ!$L$1547</f>
        <v/>
      </c>
    </row>
    <row r="171" spans="1:42">
      <c r="A171" s="1">
        <f>A170</f>
        <v>0</v>
      </c>
      <c r="B171" s="249"/>
      <c r="C171" s="286"/>
      <c r="D171" s="128"/>
      <c r="E171" s="128"/>
      <c r="F171" s="289"/>
      <c r="G171" s="290"/>
      <c r="H171" s="279"/>
      <c r="I171" s="28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O171" s="8">
        <v>4</v>
      </c>
      <c r="AP171" s="68" t="str">
        <f>ｸﾗﾌﾞ!$L$1549</f>
        <v/>
      </c>
    </row>
    <row r="172" spans="1:42">
      <c r="A172" s="1">
        <f t="shared" ref="A172:A199" si="47">A171</f>
        <v>0</v>
      </c>
      <c r="B172" s="250"/>
      <c r="C172" s="286"/>
      <c r="D172" s="128"/>
      <c r="E172" s="128"/>
      <c r="F172" s="291"/>
      <c r="G172" s="292"/>
      <c r="H172" s="281"/>
      <c r="I172" s="282"/>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O172" s="8">
        <v>5</v>
      </c>
      <c r="AP172" s="68" t="str">
        <f>ｸﾗﾌﾞ!$L$1551</f>
        <v/>
      </c>
    </row>
    <row r="173" spans="1:42">
      <c r="A173" s="1">
        <f t="shared" si="47"/>
        <v>0</v>
      </c>
      <c r="B173" s="248">
        <f t="shared" ref="B173" si="48">B170+1</f>
        <v>52</v>
      </c>
      <c r="C173" s="286"/>
      <c r="D173" s="128"/>
      <c r="E173" s="128"/>
      <c r="F173" s="287"/>
      <c r="G173" s="288"/>
      <c r="H173" s="277"/>
      <c r="I173" s="278"/>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O173" s="8">
        <v>6</v>
      </c>
      <c r="AP173" s="68" t="str">
        <f>ｸﾗﾌﾞ!$L$1553</f>
        <v/>
      </c>
    </row>
    <row r="174" spans="1:42">
      <c r="A174" s="1">
        <f t="shared" si="47"/>
        <v>0</v>
      </c>
      <c r="B174" s="249"/>
      <c r="C174" s="286"/>
      <c r="D174" s="128"/>
      <c r="E174" s="128"/>
      <c r="F174" s="289"/>
      <c r="G174" s="290"/>
      <c r="H174" s="279"/>
      <c r="I174" s="28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O174" s="8">
        <v>7</v>
      </c>
      <c r="AP174" s="68" t="str">
        <f>ｸﾗﾌﾞ!$L$1555</f>
        <v/>
      </c>
    </row>
    <row r="175" spans="1:42">
      <c r="A175" s="1">
        <f t="shared" si="47"/>
        <v>0</v>
      </c>
      <c r="B175" s="250"/>
      <c r="C175" s="286"/>
      <c r="D175" s="128"/>
      <c r="E175" s="128"/>
      <c r="F175" s="291"/>
      <c r="G175" s="292"/>
      <c r="H175" s="281"/>
      <c r="I175" s="282"/>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O175" s="8">
        <v>8</v>
      </c>
      <c r="AP175" s="68" t="str">
        <f>ｸﾗﾌﾞ!$L$1557</f>
        <v/>
      </c>
    </row>
    <row r="176" spans="1:42">
      <c r="A176" s="1">
        <f t="shared" si="47"/>
        <v>0</v>
      </c>
      <c r="B176" s="248">
        <f t="shared" ref="B176" si="49">B173+1</f>
        <v>53</v>
      </c>
      <c r="C176" s="286"/>
      <c r="D176" s="128"/>
      <c r="E176" s="128"/>
      <c r="F176" s="287"/>
      <c r="G176" s="288"/>
      <c r="H176" s="277"/>
      <c r="I176" s="278"/>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O176" s="8">
        <v>9</v>
      </c>
      <c r="AP176" s="68" t="str">
        <f>ｸﾗﾌﾞ!$L$1559</f>
        <v/>
      </c>
    </row>
    <row r="177" spans="1:42">
      <c r="A177" s="1">
        <f t="shared" si="47"/>
        <v>0</v>
      </c>
      <c r="B177" s="249"/>
      <c r="C177" s="286"/>
      <c r="D177" s="128"/>
      <c r="E177" s="128"/>
      <c r="F177" s="289"/>
      <c r="G177" s="290"/>
      <c r="H177" s="279"/>
      <c r="I177" s="28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O177" s="8">
        <v>10</v>
      </c>
      <c r="AP177" s="68" t="str">
        <f>ｸﾗﾌﾞ!$L$1561</f>
        <v/>
      </c>
    </row>
    <row r="178" spans="1:42">
      <c r="A178" s="1">
        <f t="shared" si="47"/>
        <v>0</v>
      </c>
      <c r="B178" s="250"/>
      <c r="C178" s="286"/>
      <c r="D178" s="128"/>
      <c r="E178" s="128"/>
      <c r="F178" s="291"/>
      <c r="G178" s="292"/>
      <c r="H178" s="281"/>
      <c r="I178" s="282"/>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O178" s="8">
        <v>11</v>
      </c>
      <c r="AP178" s="68" t="str">
        <f>ｸﾗﾌﾞ!$L$1563</f>
        <v/>
      </c>
    </row>
    <row r="179" spans="1:42">
      <c r="A179" s="1">
        <f t="shared" si="47"/>
        <v>0</v>
      </c>
      <c r="B179" s="248">
        <f>B176+1</f>
        <v>54</v>
      </c>
      <c r="C179" s="286"/>
      <c r="D179" s="128"/>
      <c r="E179" s="128"/>
      <c r="F179" s="287"/>
      <c r="G179" s="288"/>
      <c r="H179" s="277"/>
      <c r="I179" s="278"/>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O179" s="8">
        <v>12</v>
      </c>
      <c r="AP179" s="68" t="str">
        <f>ｸﾗﾌﾞ!$L$1565</f>
        <v/>
      </c>
    </row>
    <row r="180" spans="1:42">
      <c r="A180" s="1">
        <f t="shared" si="47"/>
        <v>0</v>
      </c>
      <c r="B180" s="249"/>
      <c r="C180" s="286"/>
      <c r="D180" s="128"/>
      <c r="E180" s="128"/>
      <c r="F180" s="289"/>
      <c r="G180" s="290"/>
      <c r="H180" s="279"/>
      <c r="I180" s="28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O180" s="8">
        <v>13</v>
      </c>
      <c r="AP180" s="68" t="str">
        <f>ｸﾗﾌﾞ!$L$1567</f>
        <v/>
      </c>
    </row>
    <row r="181" spans="1:42">
      <c r="A181" s="1">
        <f t="shared" si="47"/>
        <v>0</v>
      </c>
      <c r="B181" s="250"/>
      <c r="C181" s="286"/>
      <c r="D181" s="128"/>
      <c r="E181" s="128"/>
      <c r="F181" s="291"/>
      <c r="G181" s="292"/>
      <c r="H181" s="281"/>
      <c r="I181" s="282"/>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O181" s="8">
        <v>14</v>
      </c>
      <c r="AP181" s="68" t="str">
        <f>ｸﾗﾌﾞ!$L$1569</f>
        <v/>
      </c>
    </row>
    <row r="182" spans="1:42">
      <c r="A182" s="1">
        <f t="shared" si="47"/>
        <v>0</v>
      </c>
      <c r="B182" s="248">
        <f t="shared" ref="B182" si="50">B179+1</f>
        <v>55</v>
      </c>
      <c r="C182" s="286"/>
      <c r="D182" s="128"/>
      <c r="E182" s="128"/>
      <c r="F182" s="287"/>
      <c r="G182" s="288"/>
      <c r="H182" s="277"/>
      <c r="I182" s="278"/>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O182" s="8">
        <v>15</v>
      </c>
      <c r="AP182" s="68" t="str">
        <f>ｸﾗﾌﾞ!$L$1571</f>
        <v/>
      </c>
    </row>
    <row r="183" spans="1:42">
      <c r="A183" s="1">
        <f t="shared" si="47"/>
        <v>0</v>
      </c>
      <c r="B183" s="249"/>
      <c r="C183" s="286"/>
      <c r="D183" s="128"/>
      <c r="E183" s="128"/>
      <c r="F183" s="289"/>
      <c r="G183" s="290"/>
      <c r="H183" s="279"/>
      <c r="I183" s="28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O183" s="8">
        <v>16</v>
      </c>
      <c r="AP183" s="68" t="str">
        <f>ｸﾗﾌﾞ!$L$1573</f>
        <v/>
      </c>
    </row>
    <row r="184" spans="1:42">
      <c r="A184" s="1">
        <f t="shared" si="47"/>
        <v>0</v>
      </c>
      <c r="B184" s="250"/>
      <c r="C184" s="286"/>
      <c r="D184" s="128"/>
      <c r="E184" s="128"/>
      <c r="F184" s="291"/>
      <c r="G184" s="292"/>
      <c r="H184" s="281"/>
      <c r="I184" s="282"/>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O184" s="8">
        <v>17</v>
      </c>
      <c r="AP184" s="68" t="str">
        <f>ｸﾗﾌﾞ!$L$1575</f>
        <v/>
      </c>
    </row>
    <row r="185" spans="1:42">
      <c r="A185" s="1">
        <f t="shared" si="47"/>
        <v>0</v>
      </c>
      <c r="B185" s="248">
        <f t="shared" ref="B185" si="51">B182+1</f>
        <v>56</v>
      </c>
      <c r="C185" s="286"/>
      <c r="D185" s="128"/>
      <c r="E185" s="128"/>
      <c r="F185" s="287"/>
      <c r="G185" s="288"/>
      <c r="H185" s="277"/>
      <c r="I185" s="278"/>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O185" s="8">
        <v>18</v>
      </c>
      <c r="AP185" s="68" t="str">
        <f>ｸﾗﾌﾞ!$L$1577</f>
        <v/>
      </c>
    </row>
    <row r="186" spans="1:42">
      <c r="A186" s="1">
        <f t="shared" si="47"/>
        <v>0</v>
      </c>
      <c r="B186" s="249"/>
      <c r="C186" s="286"/>
      <c r="D186" s="128"/>
      <c r="E186" s="128"/>
      <c r="F186" s="289"/>
      <c r="G186" s="290"/>
      <c r="H186" s="279"/>
      <c r="I186" s="28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O186" s="8">
        <v>19</v>
      </c>
      <c r="AP186" s="68" t="str">
        <f>ｸﾗﾌﾞ!$L$1579</f>
        <v/>
      </c>
    </row>
    <row r="187" spans="1:42">
      <c r="A187" s="1">
        <f t="shared" si="47"/>
        <v>0</v>
      </c>
      <c r="B187" s="250"/>
      <c r="C187" s="286"/>
      <c r="D187" s="128"/>
      <c r="E187" s="128"/>
      <c r="F187" s="291"/>
      <c r="G187" s="292"/>
      <c r="H187" s="281"/>
      <c r="I187" s="282"/>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O187" s="8">
        <v>20</v>
      </c>
      <c r="AP187" s="68" t="str">
        <f>ｸﾗﾌﾞ!$L$1581</f>
        <v/>
      </c>
    </row>
    <row r="188" spans="1:42">
      <c r="A188" s="1">
        <f t="shared" si="47"/>
        <v>0</v>
      </c>
      <c r="B188" s="248">
        <f t="shared" ref="B188" si="52">B185+1</f>
        <v>57</v>
      </c>
      <c r="C188" s="286"/>
      <c r="D188" s="128"/>
      <c r="E188" s="128"/>
      <c r="F188" s="287"/>
      <c r="G188" s="288"/>
      <c r="H188" s="277"/>
      <c r="I188" s="278"/>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O188" s="8">
        <v>21</v>
      </c>
      <c r="AP188" s="68" t="str">
        <f>ｸﾗﾌﾞ!$L$1583</f>
        <v/>
      </c>
    </row>
    <row r="189" spans="1:42">
      <c r="A189" s="1">
        <f t="shared" si="47"/>
        <v>0</v>
      </c>
      <c r="B189" s="249"/>
      <c r="C189" s="286"/>
      <c r="D189" s="128"/>
      <c r="E189" s="128"/>
      <c r="F189" s="289"/>
      <c r="G189" s="290"/>
      <c r="H189" s="279"/>
      <c r="I189" s="28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O189" s="8">
        <v>22</v>
      </c>
      <c r="AP189" s="68" t="str">
        <f>ｸﾗﾌﾞ!$L$1585</f>
        <v/>
      </c>
    </row>
    <row r="190" spans="1:42">
      <c r="A190" s="1">
        <f t="shared" si="47"/>
        <v>0</v>
      </c>
      <c r="B190" s="250"/>
      <c r="C190" s="286"/>
      <c r="D190" s="128"/>
      <c r="E190" s="128"/>
      <c r="F190" s="291"/>
      <c r="G190" s="292"/>
      <c r="H190" s="281"/>
      <c r="I190" s="282"/>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O190" s="8">
        <v>23</v>
      </c>
      <c r="AP190" s="68" t="str">
        <f>ｸﾗﾌﾞ!$L$1587</f>
        <v/>
      </c>
    </row>
    <row r="191" spans="1:42">
      <c r="A191" s="1">
        <f t="shared" si="47"/>
        <v>0</v>
      </c>
      <c r="B191" s="248">
        <f t="shared" ref="B191" si="53">B188+1</f>
        <v>58</v>
      </c>
      <c r="C191" s="286"/>
      <c r="D191" s="128"/>
      <c r="E191" s="128"/>
      <c r="F191" s="287"/>
      <c r="G191" s="288"/>
      <c r="H191" s="277"/>
      <c r="I191" s="278"/>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O191" s="8">
        <v>24</v>
      </c>
      <c r="AP191" s="68" t="str">
        <f>ｸﾗﾌﾞ!$L$1589</f>
        <v/>
      </c>
    </row>
    <row r="192" spans="1:42">
      <c r="A192" s="1">
        <f t="shared" si="47"/>
        <v>0</v>
      </c>
      <c r="B192" s="249"/>
      <c r="C192" s="286"/>
      <c r="D192" s="128"/>
      <c r="E192" s="128"/>
      <c r="F192" s="289"/>
      <c r="G192" s="290"/>
      <c r="H192" s="279"/>
      <c r="I192" s="28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O192" s="8">
        <v>25</v>
      </c>
      <c r="AP192" s="68" t="str">
        <f>ｸﾗﾌﾞ!$L$1591</f>
        <v/>
      </c>
    </row>
    <row r="193" spans="1:42">
      <c r="A193" s="1">
        <f t="shared" si="47"/>
        <v>0</v>
      </c>
      <c r="B193" s="250"/>
      <c r="C193" s="286"/>
      <c r="D193" s="128"/>
      <c r="E193" s="128"/>
      <c r="F193" s="291"/>
      <c r="G193" s="292"/>
      <c r="H193" s="281"/>
      <c r="I193" s="282"/>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O193" s="8">
        <v>26</v>
      </c>
      <c r="AP193" s="68" t="str">
        <f>ｸﾗﾌﾞ!$L$1593</f>
        <v/>
      </c>
    </row>
    <row r="194" spans="1:42">
      <c r="A194" s="1">
        <f t="shared" si="47"/>
        <v>0</v>
      </c>
      <c r="B194" s="248">
        <f t="shared" ref="B194" si="54">B191+1</f>
        <v>59</v>
      </c>
      <c r="C194" s="286"/>
      <c r="D194" s="128"/>
      <c r="E194" s="128"/>
      <c r="F194" s="287"/>
      <c r="G194" s="288"/>
      <c r="H194" s="277"/>
      <c r="I194" s="278"/>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O194" s="8">
        <v>27</v>
      </c>
      <c r="AP194" s="68" t="str">
        <f>ｸﾗﾌﾞ!$L$1595</f>
        <v/>
      </c>
    </row>
    <row r="195" spans="1:42">
      <c r="A195" s="1">
        <f t="shared" si="47"/>
        <v>0</v>
      </c>
      <c r="B195" s="249"/>
      <c r="C195" s="286"/>
      <c r="D195" s="128"/>
      <c r="E195" s="128"/>
      <c r="F195" s="289"/>
      <c r="G195" s="290"/>
      <c r="H195" s="279"/>
      <c r="I195" s="28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O195" s="8">
        <v>28</v>
      </c>
      <c r="AP195" s="68" t="str">
        <f>ｸﾗﾌﾞ!$L$1597</f>
        <v/>
      </c>
    </row>
    <row r="196" spans="1:42">
      <c r="A196" s="1">
        <f t="shared" si="47"/>
        <v>0</v>
      </c>
      <c r="B196" s="250"/>
      <c r="C196" s="286"/>
      <c r="D196" s="128"/>
      <c r="E196" s="128"/>
      <c r="F196" s="291"/>
      <c r="G196" s="292"/>
      <c r="H196" s="281"/>
      <c r="I196" s="282"/>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O196" s="8">
        <v>29</v>
      </c>
      <c r="AP196" s="68" t="str">
        <f>ｸﾗﾌﾞ!$L$1599</f>
        <v/>
      </c>
    </row>
    <row r="197" spans="1:42">
      <c r="A197" s="1">
        <f t="shared" si="47"/>
        <v>0</v>
      </c>
      <c r="B197" s="248">
        <f t="shared" ref="B197" si="55">B194+1</f>
        <v>60</v>
      </c>
      <c r="C197" s="286"/>
      <c r="D197" s="128"/>
      <c r="E197" s="128"/>
      <c r="F197" s="287"/>
      <c r="G197" s="288"/>
      <c r="H197" s="277"/>
      <c r="I197" s="278"/>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O197" s="10">
        <v>30</v>
      </c>
      <c r="AP197" s="69" t="str">
        <f>ｸﾗﾌﾞ!$L$1601</f>
        <v/>
      </c>
    </row>
    <row r="198" spans="1:42">
      <c r="A198" s="1">
        <f t="shared" si="47"/>
        <v>0</v>
      </c>
      <c r="B198" s="249"/>
      <c r="C198" s="286"/>
      <c r="D198" s="128"/>
      <c r="E198" s="128"/>
      <c r="F198" s="289"/>
      <c r="G198" s="290"/>
      <c r="H198" s="279"/>
      <c r="I198" s="28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row>
    <row r="199" spans="1:42">
      <c r="A199" s="1">
        <f t="shared" si="47"/>
        <v>0</v>
      </c>
      <c r="B199" s="250"/>
      <c r="C199" s="286"/>
      <c r="D199" s="128"/>
      <c r="E199" s="128"/>
      <c r="F199" s="291"/>
      <c r="G199" s="292"/>
      <c r="H199" s="281"/>
      <c r="I199" s="282"/>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row>
    <row r="200" spans="1:42">
      <c r="A200" s="1">
        <f>A201</f>
        <v>0</v>
      </c>
      <c r="B200" s="252" t="s">
        <v>139</v>
      </c>
      <c r="C200" s="252"/>
      <c r="D200" s="252"/>
      <c r="J200" s="253"/>
      <c r="K200" s="253"/>
      <c r="L200" s="253"/>
      <c r="M200" s="253"/>
      <c r="N200" s="253"/>
      <c r="O200" s="253"/>
      <c r="P200" s="253"/>
      <c r="Q200" s="253"/>
      <c r="R200" s="253"/>
      <c r="S200" s="253"/>
      <c r="T200" s="253"/>
      <c r="U200" s="253"/>
      <c r="V200" s="253"/>
      <c r="W200" s="253"/>
      <c r="X200" s="253"/>
      <c r="Y200" s="253"/>
      <c r="Z200" s="253"/>
      <c r="AA200" s="253"/>
      <c r="AB200" s="253"/>
      <c r="AC200" s="253"/>
      <c r="AD200" s="253"/>
      <c r="AE200" s="253"/>
      <c r="AF200" s="253"/>
      <c r="AG200" s="253"/>
      <c r="AH200" s="253"/>
      <c r="AI200" s="253"/>
      <c r="AJ200" s="253"/>
      <c r="AK200" s="253"/>
      <c r="AL200" s="253"/>
      <c r="AM200" s="253"/>
      <c r="AO200" s="3" t="s">
        <v>149</v>
      </c>
      <c r="AP200" s="3" t="s">
        <v>158</v>
      </c>
    </row>
    <row r="201" spans="1:42" ht="14.4" customHeight="1">
      <c r="A201" s="1">
        <f>A202</f>
        <v>0</v>
      </c>
      <c r="B201" s="154" t="s">
        <v>137</v>
      </c>
      <c r="C201" s="154" t="s">
        <v>337</v>
      </c>
      <c r="D201" s="154" t="s">
        <v>140</v>
      </c>
      <c r="E201" s="255" t="s">
        <v>335</v>
      </c>
      <c r="F201" s="293" t="s">
        <v>336</v>
      </c>
      <c r="G201" s="264"/>
      <c r="H201" s="262" t="s">
        <v>338</v>
      </c>
      <c r="I201" s="283"/>
      <c r="J201" s="154" t="s">
        <v>160</v>
      </c>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O201" s="6">
        <v>1</v>
      </c>
      <c r="AP201" s="67" t="str">
        <f>ｸﾗﾌﾞ!$L$1543</f>
        <v/>
      </c>
    </row>
    <row r="202" spans="1:42">
      <c r="A202" s="1">
        <f>A203</f>
        <v>0</v>
      </c>
      <c r="B202" s="154"/>
      <c r="C202" s="154"/>
      <c r="D202" s="154"/>
      <c r="E202" s="154"/>
      <c r="F202" s="265"/>
      <c r="G202" s="267"/>
      <c r="H202" s="284"/>
      <c r="I202" s="285"/>
      <c r="J202" s="35">
        <v>1</v>
      </c>
      <c r="K202" s="35">
        <v>2</v>
      </c>
      <c r="L202" s="35">
        <v>3</v>
      </c>
      <c r="M202" s="35">
        <v>4</v>
      </c>
      <c r="N202" s="35">
        <v>5</v>
      </c>
      <c r="O202" s="35">
        <v>6</v>
      </c>
      <c r="P202" s="35">
        <v>7</v>
      </c>
      <c r="Q202" s="35">
        <v>8</v>
      </c>
      <c r="R202" s="35">
        <v>9</v>
      </c>
      <c r="S202" s="35">
        <v>10</v>
      </c>
      <c r="T202" s="35">
        <v>11</v>
      </c>
      <c r="U202" s="35">
        <v>12</v>
      </c>
      <c r="V202" s="35">
        <v>13</v>
      </c>
      <c r="W202" s="35">
        <v>14</v>
      </c>
      <c r="X202" s="35">
        <v>15</v>
      </c>
      <c r="Y202" s="35">
        <v>16</v>
      </c>
      <c r="Z202" s="35">
        <v>17</v>
      </c>
      <c r="AA202" s="35">
        <v>18</v>
      </c>
      <c r="AB202" s="35">
        <v>19</v>
      </c>
      <c r="AC202" s="35">
        <v>20</v>
      </c>
      <c r="AD202" s="35">
        <v>21</v>
      </c>
      <c r="AE202" s="35">
        <v>22</v>
      </c>
      <c r="AF202" s="35">
        <v>23</v>
      </c>
      <c r="AG202" s="35">
        <v>24</v>
      </c>
      <c r="AH202" s="35">
        <v>25</v>
      </c>
      <c r="AI202" s="35">
        <v>26</v>
      </c>
      <c r="AJ202" s="35">
        <v>27</v>
      </c>
      <c r="AK202" s="35">
        <v>28</v>
      </c>
      <c r="AL202" s="35">
        <v>29</v>
      </c>
      <c r="AM202" s="35">
        <v>30</v>
      </c>
      <c r="AO202" s="8">
        <v>2</v>
      </c>
      <c r="AP202" s="68" t="str">
        <f>ｸﾗﾌﾞ!$L$1545</f>
        <v/>
      </c>
    </row>
    <row r="203" spans="1:42">
      <c r="A203" s="1">
        <f>IF(D203="",0,1)</f>
        <v>0</v>
      </c>
      <c r="B203" s="248">
        <f t="shared" ref="B203" si="56">B197+1</f>
        <v>61</v>
      </c>
      <c r="C203" s="286"/>
      <c r="D203" s="128"/>
      <c r="E203" s="128"/>
      <c r="F203" s="287"/>
      <c r="G203" s="288"/>
      <c r="H203" s="277"/>
      <c r="I203" s="278"/>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O203" s="8">
        <v>3</v>
      </c>
      <c r="AP203" s="68" t="str">
        <f>ｸﾗﾌﾞ!$L$1547</f>
        <v/>
      </c>
    </row>
    <row r="204" spans="1:42">
      <c r="A204" s="1">
        <f>A203</f>
        <v>0</v>
      </c>
      <c r="B204" s="249"/>
      <c r="C204" s="286"/>
      <c r="D204" s="128"/>
      <c r="E204" s="128"/>
      <c r="F204" s="289"/>
      <c r="G204" s="290"/>
      <c r="H204" s="279"/>
      <c r="I204" s="28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O204" s="8">
        <v>4</v>
      </c>
      <c r="AP204" s="68" t="str">
        <f>ｸﾗﾌﾞ!$L$1549</f>
        <v/>
      </c>
    </row>
    <row r="205" spans="1:42">
      <c r="A205" s="1">
        <f t="shared" ref="A205:A232" si="57">A204</f>
        <v>0</v>
      </c>
      <c r="B205" s="250"/>
      <c r="C205" s="286"/>
      <c r="D205" s="128"/>
      <c r="E205" s="128"/>
      <c r="F205" s="291"/>
      <c r="G205" s="292"/>
      <c r="H205" s="281"/>
      <c r="I205" s="282"/>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O205" s="8">
        <v>5</v>
      </c>
      <c r="AP205" s="68" t="str">
        <f>ｸﾗﾌﾞ!$L$1551</f>
        <v/>
      </c>
    </row>
    <row r="206" spans="1:42">
      <c r="A206" s="1">
        <f t="shared" si="57"/>
        <v>0</v>
      </c>
      <c r="B206" s="248">
        <f t="shared" ref="B206" si="58">B203+1</f>
        <v>62</v>
      </c>
      <c r="C206" s="286"/>
      <c r="D206" s="128"/>
      <c r="E206" s="128"/>
      <c r="F206" s="287"/>
      <c r="G206" s="288"/>
      <c r="H206" s="277"/>
      <c r="I206" s="278"/>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O206" s="8">
        <v>6</v>
      </c>
      <c r="AP206" s="68" t="str">
        <f>ｸﾗﾌﾞ!$L$1553</f>
        <v/>
      </c>
    </row>
    <row r="207" spans="1:42">
      <c r="A207" s="1">
        <f t="shared" si="57"/>
        <v>0</v>
      </c>
      <c r="B207" s="249"/>
      <c r="C207" s="286"/>
      <c r="D207" s="128"/>
      <c r="E207" s="128"/>
      <c r="F207" s="289"/>
      <c r="G207" s="290"/>
      <c r="H207" s="279"/>
      <c r="I207" s="28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O207" s="8">
        <v>7</v>
      </c>
      <c r="AP207" s="68" t="str">
        <f>ｸﾗﾌﾞ!$L$1555</f>
        <v/>
      </c>
    </row>
    <row r="208" spans="1:42">
      <c r="A208" s="1">
        <f t="shared" si="57"/>
        <v>0</v>
      </c>
      <c r="B208" s="250"/>
      <c r="C208" s="286"/>
      <c r="D208" s="128"/>
      <c r="E208" s="128"/>
      <c r="F208" s="291"/>
      <c r="G208" s="292"/>
      <c r="H208" s="281"/>
      <c r="I208" s="282"/>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O208" s="8">
        <v>8</v>
      </c>
      <c r="AP208" s="68" t="str">
        <f>ｸﾗﾌﾞ!$L$1557</f>
        <v/>
      </c>
    </row>
    <row r="209" spans="1:42">
      <c r="A209" s="1">
        <f t="shared" si="57"/>
        <v>0</v>
      </c>
      <c r="B209" s="248">
        <f t="shared" ref="B209" si="59">B206+1</f>
        <v>63</v>
      </c>
      <c r="C209" s="286"/>
      <c r="D209" s="128"/>
      <c r="E209" s="128"/>
      <c r="F209" s="287"/>
      <c r="G209" s="288"/>
      <c r="H209" s="277"/>
      <c r="I209" s="278"/>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O209" s="8">
        <v>9</v>
      </c>
      <c r="AP209" s="68" t="str">
        <f>ｸﾗﾌﾞ!$L$1559</f>
        <v/>
      </c>
    </row>
    <row r="210" spans="1:42">
      <c r="A210" s="1">
        <f t="shared" si="57"/>
        <v>0</v>
      </c>
      <c r="B210" s="249"/>
      <c r="C210" s="286"/>
      <c r="D210" s="128"/>
      <c r="E210" s="128"/>
      <c r="F210" s="289"/>
      <c r="G210" s="290"/>
      <c r="H210" s="279"/>
      <c r="I210" s="28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O210" s="8">
        <v>10</v>
      </c>
      <c r="AP210" s="68" t="str">
        <f>ｸﾗﾌﾞ!$L$1561</f>
        <v/>
      </c>
    </row>
    <row r="211" spans="1:42">
      <c r="A211" s="1">
        <f t="shared" si="57"/>
        <v>0</v>
      </c>
      <c r="B211" s="250"/>
      <c r="C211" s="286"/>
      <c r="D211" s="128"/>
      <c r="E211" s="128"/>
      <c r="F211" s="291"/>
      <c r="G211" s="292"/>
      <c r="H211" s="281"/>
      <c r="I211" s="282"/>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O211" s="8">
        <v>11</v>
      </c>
      <c r="AP211" s="68" t="str">
        <f>ｸﾗﾌﾞ!$L$1563</f>
        <v/>
      </c>
    </row>
    <row r="212" spans="1:42">
      <c r="A212" s="1">
        <f t="shared" si="57"/>
        <v>0</v>
      </c>
      <c r="B212" s="248">
        <f>B209+1</f>
        <v>64</v>
      </c>
      <c r="C212" s="286"/>
      <c r="D212" s="128"/>
      <c r="E212" s="128"/>
      <c r="F212" s="287"/>
      <c r="G212" s="288"/>
      <c r="H212" s="277"/>
      <c r="I212" s="278"/>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O212" s="8">
        <v>12</v>
      </c>
      <c r="AP212" s="68" t="str">
        <f>ｸﾗﾌﾞ!$L$1565</f>
        <v/>
      </c>
    </row>
    <row r="213" spans="1:42">
      <c r="A213" s="1">
        <f t="shared" si="57"/>
        <v>0</v>
      </c>
      <c r="B213" s="249"/>
      <c r="C213" s="286"/>
      <c r="D213" s="128"/>
      <c r="E213" s="128"/>
      <c r="F213" s="289"/>
      <c r="G213" s="290"/>
      <c r="H213" s="279"/>
      <c r="I213" s="28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O213" s="8">
        <v>13</v>
      </c>
      <c r="AP213" s="68" t="str">
        <f>ｸﾗﾌﾞ!$L$1567</f>
        <v/>
      </c>
    </row>
    <row r="214" spans="1:42">
      <c r="A214" s="1">
        <f t="shared" si="57"/>
        <v>0</v>
      </c>
      <c r="B214" s="250"/>
      <c r="C214" s="286"/>
      <c r="D214" s="128"/>
      <c r="E214" s="128"/>
      <c r="F214" s="291"/>
      <c r="G214" s="292"/>
      <c r="H214" s="281"/>
      <c r="I214" s="282"/>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O214" s="8">
        <v>14</v>
      </c>
      <c r="AP214" s="68" t="str">
        <f>ｸﾗﾌﾞ!$L$1569</f>
        <v/>
      </c>
    </row>
    <row r="215" spans="1:42">
      <c r="A215" s="1">
        <f t="shared" si="57"/>
        <v>0</v>
      </c>
      <c r="B215" s="248">
        <f t="shared" ref="B215" si="60">B212+1</f>
        <v>65</v>
      </c>
      <c r="C215" s="286"/>
      <c r="D215" s="128"/>
      <c r="E215" s="128"/>
      <c r="F215" s="287"/>
      <c r="G215" s="288"/>
      <c r="H215" s="277"/>
      <c r="I215" s="278"/>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O215" s="8">
        <v>15</v>
      </c>
      <c r="AP215" s="68" t="str">
        <f>ｸﾗﾌﾞ!$L$1571</f>
        <v/>
      </c>
    </row>
    <row r="216" spans="1:42">
      <c r="A216" s="1">
        <f t="shared" si="57"/>
        <v>0</v>
      </c>
      <c r="B216" s="249"/>
      <c r="C216" s="286"/>
      <c r="D216" s="128"/>
      <c r="E216" s="128"/>
      <c r="F216" s="289"/>
      <c r="G216" s="290"/>
      <c r="H216" s="279"/>
      <c r="I216" s="28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O216" s="8">
        <v>16</v>
      </c>
      <c r="AP216" s="68" t="str">
        <f>ｸﾗﾌﾞ!$L$1573</f>
        <v/>
      </c>
    </row>
    <row r="217" spans="1:42">
      <c r="A217" s="1">
        <f t="shared" si="57"/>
        <v>0</v>
      </c>
      <c r="B217" s="250"/>
      <c r="C217" s="286"/>
      <c r="D217" s="128"/>
      <c r="E217" s="128"/>
      <c r="F217" s="291"/>
      <c r="G217" s="292"/>
      <c r="H217" s="281"/>
      <c r="I217" s="282"/>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O217" s="8">
        <v>17</v>
      </c>
      <c r="AP217" s="68" t="str">
        <f>ｸﾗﾌﾞ!$L$1575</f>
        <v/>
      </c>
    </row>
    <row r="218" spans="1:42">
      <c r="A218" s="1">
        <f t="shared" si="57"/>
        <v>0</v>
      </c>
      <c r="B218" s="248">
        <f t="shared" ref="B218" si="61">B215+1</f>
        <v>66</v>
      </c>
      <c r="C218" s="286"/>
      <c r="D218" s="128"/>
      <c r="E218" s="128"/>
      <c r="F218" s="287"/>
      <c r="G218" s="288"/>
      <c r="H218" s="277"/>
      <c r="I218" s="278"/>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O218" s="8">
        <v>18</v>
      </c>
      <c r="AP218" s="68" t="str">
        <f>ｸﾗﾌﾞ!$L$1577</f>
        <v/>
      </c>
    </row>
    <row r="219" spans="1:42">
      <c r="A219" s="1">
        <f t="shared" si="57"/>
        <v>0</v>
      </c>
      <c r="B219" s="249"/>
      <c r="C219" s="286"/>
      <c r="D219" s="128"/>
      <c r="E219" s="128"/>
      <c r="F219" s="289"/>
      <c r="G219" s="290"/>
      <c r="H219" s="279"/>
      <c r="I219" s="28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O219" s="8">
        <v>19</v>
      </c>
      <c r="AP219" s="68" t="str">
        <f>ｸﾗﾌﾞ!$L$1579</f>
        <v/>
      </c>
    </row>
    <row r="220" spans="1:42">
      <c r="A220" s="1">
        <f t="shared" si="57"/>
        <v>0</v>
      </c>
      <c r="B220" s="250"/>
      <c r="C220" s="286"/>
      <c r="D220" s="128"/>
      <c r="E220" s="128"/>
      <c r="F220" s="291"/>
      <c r="G220" s="292"/>
      <c r="H220" s="281"/>
      <c r="I220" s="282"/>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O220" s="8">
        <v>20</v>
      </c>
      <c r="AP220" s="68" t="str">
        <f>ｸﾗﾌﾞ!$L$1581</f>
        <v/>
      </c>
    </row>
    <row r="221" spans="1:42">
      <c r="A221" s="1">
        <f t="shared" si="57"/>
        <v>0</v>
      </c>
      <c r="B221" s="248">
        <f t="shared" ref="B221" si="62">B218+1</f>
        <v>67</v>
      </c>
      <c r="C221" s="286"/>
      <c r="D221" s="128"/>
      <c r="E221" s="128"/>
      <c r="F221" s="287"/>
      <c r="G221" s="288"/>
      <c r="H221" s="277"/>
      <c r="I221" s="278"/>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O221" s="8">
        <v>21</v>
      </c>
      <c r="AP221" s="68" t="str">
        <f>ｸﾗﾌﾞ!$L$1583</f>
        <v/>
      </c>
    </row>
    <row r="222" spans="1:42">
      <c r="A222" s="1">
        <f t="shared" si="57"/>
        <v>0</v>
      </c>
      <c r="B222" s="249"/>
      <c r="C222" s="286"/>
      <c r="D222" s="128"/>
      <c r="E222" s="128"/>
      <c r="F222" s="289"/>
      <c r="G222" s="290"/>
      <c r="H222" s="279"/>
      <c r="I222" s="28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O222" s="8">
        <v>22</v>
      </c>
      <c r="AP222" s="68" t="str">
        <f>ｸﾗﾌﾞ!$L$1585</f>
        <v/>
      </c>
    </row>
    <row r="223" spans="1:42">
      <c r="A223" s="1">
        <f t="shared" si="57"/>
        <v>0</v>
      </c>
      <c r="B223" s="250"/>
      <c r="C223" s="286"/>
      <c r="D223" s="128"/>
      <c r="E223" s="128"/>
      <c r="F223" s="291"/>
      <c r="G223" s="292"/>
      <c r="H223" s="281"/>
      <c r="I223" s="282"/>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O223" s="8">
        <v>23</v>
      </c>
      <c r="AP223" s="68" t="str">
        <f>ｸﾗﾌﾞ!$L$1587</f>
        <v/>
      </c>
    </row>
    <row r="224" spans="1:42">
      <c r="A224" s="1">
        <f t="shared" si="57"/>
        <v>0</v>
      </c>
      <c r="B224" s="248">
        <f t="shared" ref="B224" si="63">B221+1</f>
        <v>68</v>
      </c>
      <c r="C224" s="286"/>
      <c r="D224" s="128"/>
      <c r="E224" s="128"/>
      <c r="F224" s="287"/>
      <c r="G224" s="288"/>
      <c r="H224" s="277"/>
      <c r="I224" s="278"/>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O224" s="8">
        <v>24</v>
      </c>
      <c r="AP224" s="68" t="str">
        <f>ｸﾗﾌﾞ!$L$1589</f>
        <v/>
      </c>
    </row>
    <row r="225" spans="1:42">
      <c r="A225" s="1">
        <f t="shared" si="57"/>
        <v>0</v>
      </c>
      <c r="B225" s="249"/>
      <c r="C225" s="286"/>
      <c r="D225" s="128"/>
      <c r="E225" s="128"/>
      <c r="F225" s="289"/>
      <c r="G225" s="290"/>
      <c r="H225" s="279"/>
      <c r="I225" s="28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O225" s="8">
        <v>25</v>
      </c>
      <c r="AP225" s="68" t="str">
        <f>ｸﾗﾌﾞ!$L$1591</f>
        <v/>
      </c>
    </row>
    <row r="226" spans="1:42">
      <c r="A226" s="1">
        <f t="shared" si="57"/>
        <v>0</v>
      </c>
      <c r="B226" s="250"/>
      <c r="C226" s="286"/>
      <c r="D226" s="128"/>
      <c r="E226" s="128"/>
      <c r="F226" s="291"/>
      <c r="G226" s="292"/>
      <c r="H226" s="281"/>
      <c r="I226" s="282"/>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O226" s="8">
        <v>26</v>
      </c>
      <c r="AP226" s="68" t="str">
        <f>ｸﾗﾌﾞ!$L$1593</f>
        <v/>
      </c>
    </row>
    <row r="227" spans="1:42">
      <c r="A227" s="1">
        <f t="shared" si="57"/>
        <v>0</v>
      </c>
      <c r="B227" s="248">
        <f t="shared" ref="B227" si="64">B224+1</f>
        <v>69</v>
      </c>
      <c r="C227" s="286"/>
      <c r="D227" s="128"/>
      <c r="E227" s="128"/>
      <c r="F227" s="287"/>
      <c r="G227" s="288"/>
      <c r="H227" s="277"/>
      <c r="I227" s="278"/>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O227" s="8">
        <v>27</v>
      </c>
      <c r="AP227" s="68" t="str">
        <f>ｸﾗﾌﾞ!$L$1595</f>
        <v/>
      </c>
    </row>
    <row r="228" spans="1:42">
      <c r="A228" s="1">
        <f t="shared" si="57"/>
        <v>0</v>
      </c>
      <c r="B228" s="249"/>
      <c r="C228" s="286"/>
      <c r="D228" s="128"/>
      <c r="E228" s="128"/>
      <c r="F228" s="289"/>
      <c r="G228" s="290"/>
      <c r="H228" s="279"/>
      <c r="I228" s="28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O228" s="8">
        <v>28</v>
      </c>
      <c r="AP228" s="68" t="str">
        <f>ｸﾗﾌﾞ!$L$1597</f>
        <v/>
      </c>
    </row>
    <row r="229" spans="1:42">
      <c r="A229" s="1">
        <f t="shared" si="57"/>
        <v>0</v>
      </c>
      <c r="B229" s="250"/>
      <c r="C229" s="286"/>
      <c r="D229" s="128"/>
      <c r="E229" s="128"/>
      <c r="F229" s="291"/>
      <c r="G229" s="292"/>
      <c r="H229" s="281"/>
      <c r="I229" s="282"/>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O229" s="8">
        <v>29</v>
      </c>
      <c r="AP229" s="68" t="str">
        <f>ｸﾗﾌﾞ!$L$1599</f>
        <v/>
      </c>
    </row>
    <row r="230" spans="1:42">
      <c r="A230" s="1">
        <f t="shared" si="57"/>
        <v>0</v>
      </c>
      <c r="B230" s="248">
        <f t="shared" ref="B230" si="65">B227+1</f>
        <v>70</v>
      </c>
      <c r="C230" s="286"/>
      <c r="D230" s="128"/>
      <c r="E230" s="128"/>
      <c r="F230" s="287"/>
      <c r="G230" s="288"/>
      <c r="H230" s="277"/>
      <c r="I230" s="278"/>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O230" s="10">
        <v>30</v>
      </c>
      <c r="AP230" s="69" t="str">
        <f>ｸﾗﾌﾞ!$L$1601</f>
        <v/>
      </c>
    </row>
    <row r="231" spans="1:42">
      <c r="A231" s="1">
        <f t="shared" si="57"/>
        <v>0</v>
      </c>
      <c r="B231" s="249"/>
      <c r="C231" s="286"/>
      <c r="D231" s="128"/>
      <c r="E231" s="128"/>
      <c r="F231" s="289"/>
      <c r="G231" s="290"/>
      <c r="H231" s="279"/>
      <c r="I231" s="28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row>
    <row r="232" spans="1:42">
      <c r="A232" s="1">
        <f t="shared" si="57"/>
        <v>0</v>
      </c>
      <c r="B232" s="250"/>
      <c r="C232" s="286"/>
      <c r="D232" s="128"/>
      <c r="E232" s="128"/>
      <c r="F232" s="291"/>
      <c r="G232" s="292"/>
      <c r="H232" s="281"/>
      <c r="I232" s="282"/>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row>
    <row r="233" spans="1:42">
      <c r="A233" s="1">
        <f>A234</f>
        <v>0</v>
      </c>
      <c r="B233" s="252" t="s">
        <v>139</v>
      </c>
      <c r="C233" s="252"/>
      <c r="D233" s="252"/>
      <c r="J233" s="253"/>
      <c r="K233" s="253"/>
      <c r="L233" s="253"/>
      <c r="M233" s="253"/>
      <c r="N233" s="253"/>
      <c r="O233" s="253"/>
      <c r="P233" s="253"/>
      <c r="Q233" s="253"/>
      <c r="R233" s="253"/>
      <c r="S233" s="253"/>
      <c r="T233" s="253"/>
      <c r="U233" s="253"/>
      <c r="V233" s="253"/>
      <c r="W233" s="253"/>
      <c r="X233" s="253"/>
      <c r="Y233" s="253"/>
      <c r="Z233" s="253"/>
      <c r="AA233" s="253"/>
      <c r="AB233" s="253"/>
      <c r="AC233" s="253"/>
      <c r="AD233" s="253"/>
      <c r="AE233" s="253"/>
      <c r="AF233" s="253"/>
      <c r="AG233" s="253"/>
      <c r="AH233" s="253"/>
      <c r="AI233" s="253"/>
      <c r="AJ233" s="253"/>
      <c r="AK233" s="253"/>
      <c r="AL233" s="253"/>
      <c r="AM233" s="253"/>
      <c r="AO233" s="3" t="s">
        <v>149</v>
      </c>
      <c r="AP233" s="3" t="s">
        <v>158</v>
      </c>
    </row>
    <row r="234" spans="1:42" ht="14.4" customHeight="1">
      <c r="A234" s="1">
        <f>A235</f>
        <v>0</v>
      </c>
      <c r="B234" s="154" t="s">
        <v>137</v>
      </c>
      <c r="C234" s="154" t="s">
        <v>337</v>
      </c>
      <c r="D234" s="154" t="s">
        <v>140</v>
      </c>
      <c r="E234" s="255" t="s">
        <v>335</v>
      </c>
      <c r="F234" s="293" t="s">
        <v>336</v>
      </c>
      <c r="G234" s="264"/>
      <c r="H234" s="262" t="s">
        <v>338</v>
      </c>
      <c r="I234" s="283"/>
      <c r="J234" s="154" t="s">
        <v>160</v>
      </c>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O234" s="6">
        <v>1</v>
      </c>
      <c r="AP234" s="67" t="str">
        <f>ｸﾗﾌﾞ!$L$1543</f>
        <v/>
      </c>
    </row>
    <row r="235" spans="1:42">
      <c r="A235" s="1">
        <f>A236</f>
        <v>0</v>
      </c>
      <c r="B235" s="154"/>
      <c r="C235" s="154"/>
      <c r="D235" s="154"/>
      <c r="E235" s="154"/>
      <c r="F235" s="265"/>
      <c r="G235" s="267"/>
      <c r="H235" s="284"/>
      <c r="I235" s="285"/>
      <c r="J235" s="35">
        <v>1</v>
      </c>
      <c r="K235" s="35">
        <v>2</v>
      </c>
      <c r="L235" s="35">
        <v>3</v>
      </c>
      <c r="M235" s="35">
        <v>4</v>
      </c>
      <c r="N235" s="35">
        <v>5</v>
      </c>
      <c r="O235" s="35">
        <v>6</v>
      </c>
      <c r="P235" s="35">
        <v>7</v>
      </c>
      <c r="Q235" s="35">
        <v>8</v>
      </c>
      <c r="R235" s="35">
        <v>9</v>
      </c>
      <c r="S235" s="35">
        <v>10</v>
      </c>
      <c r="T235" s="35">
        <v>11</v>
      </c>
      <c r="U235" s="35">
        <v>12</v>
      </c>
      <c r="V235" s="35">
        <v>13</v>
      </c>
      <c r="W235" s="35">
        <v>14</v>
      </c>
      <c r="X235" s="35">
        <v>15</v>
      </c>
      <c r="Y235" s="35">
        <v>16</v>
      </c>
      <c r="Z235" s="35">
        <v>17</v>
      </c>
      <c r="AA235" s="35">
        <v>18</v>
      </c>
      <c r="AB235" s="35">
        <v>19</v>
      </c>
      <c r="AC235" s="35">
        <v>20</v>
      </c>
      <c r="AD235" s="35">
        <v>21</v>
      </c>
      <c r="AE235" s="35">
        <v>22</v>
      </c>
      <c r="AF235" s="35">
        <v>23</v>
      </c>
      <c r="AG235" s="35">
        <v>24</v>
      </c>
      <c r="AH235" s="35">
        <v>25</v>
      </c>
      <c r="AI235" s="35">
        <v>26</v>
      </c>
      <c r="AJ235" s="35">
        <v>27</v>
      </c>
      <c r="AK235" s="35">
        <v>28</v>
      </c>
      <c r="AL235" s="35">
        <v>29</v>
      </c>
      <c r="AM235" s="35">
        <v>30</v>
      </c>
      <c r="AO235" s="8">
        <v>2</v>
      </c>
      <c r="AP235" s="68" t="str">
        <f>ｸﾗﾌﾞ!$L$1545</f>
        <v/>
      </c>
    </row>
    <row r="236" spans="1:42">
      <c r="A236" s="1">
        <f>IF(D236="",0,1)</f>
        <v>0</v>
      </c>
      <c r="B236" s="248">
        <f t="shared" ref="B236" si="66">B230+1</f>
        <v>71</v>
      </c>
      <c r="C236" s="286"/>
      <c r="D236" s="128"/>
      <c r="E236" s="128"/>
      <c r="F236" s="287"/>
      <c r="G236" s="288"/>
      <c r="H236" s="277"/>
      <c r="I236" s="278"/>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O236" s="8">
        <v>3</v>
      </c>
      <c r="AP236" s="68" t="str">
        <f>ｸﾗﾌﾞ!$L$1547</f>
        <v/>
      </c>
    </row>
    <row r="237" spans="1:42">
      <c r="A237" s="1">
        <f>A236</f>
        <v>0</v>
      </c>
      <c r="B237" s="249"/>
      <c r="C237" s="286"/>
      <c r="D237" s="128"/>
      <c r="E237" s="128"/>
      <c r="F237" s="289"/>
      <c r="G237" s="290"/>
      <c r="H237" s="279"/>
      <c r="I237" s="28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O237" s="8">
        <v>4</v>
      </c>
      <c r="AP237" s="68" t="str">
        <f>ｸﾗﾌﾞ!$L$1549</f>
        <v/>
      </c>
    </row>
    <row r="238" spans="1:42">
      <c r="A238" s="1">
        <f t="shared" ref="A238:A265" si="67">A237</f>
        <v>0</v>
      </c>
      <c r="B238" s="250"/>
      <c r="C238" s="286"/>
      <c r="D238" s="128"/>
      <c r="E238" s="128"/>
      <c r="F238" s="291"/>
      <c r="G238" s="292"/>
      <c r="H238" s="281"/>
      <c r="I238" s="282"/>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O238" s="8">
        <v>5</v>
      </c>
      <c r="AP238" s="68" t="str">
        <f>ｸﾗﾌﾞ!$L$1551</f>
        <v/>
      </c>
    </row>
    <row r="239" spans="1:42">
      <c r="A239" s="1">
        <f t="shared" si="67"/>
        <v>0</v>
      </c>
      <c r="B239" s="248">
        <f t="shared" ref="B239" si="68">B236+1</f>
        <v>72</v>
      </c>
      <c r="C239" s="286"/>
      <c r="D239" s="128"/>
      <c r="E239" s="128"/>
      <c r="F239" s="287"/>
      <c r="G239" s="288"/>
      <c r="H239" s="277"/>
      <c r="I239" s="278"/>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O239" s="8">
        <v>6</v>
      </c>
      <c r="AP239" s="68" t="str">
        <f>ｸﾗﾌﾞ!$L$1553</f>
        <v/>
      </c>
    </row>
    <row r="240" spans="1:42">
      <c r="A240" s="1">
        <f t="shared" si="67"/>
        <v>0</v>
      </c>
      <c r="B240" s="249"/>
      <c r="C240" s="286"/>
      <c r="D240" s="128"/>
      <c r="E240" s="128"/>
      <c r="F240" s="289"/>
      <c r="G240" s="290"/>
      <c r="H240" s="279"/>
      <c r="I240" s="28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O240" s="8">
        <v>7</v>
      </c>
      <c r="AP240" s="68" t="str">
        <f>ｸﾗﾌﾞ!$L$1555</f>
        <v/>
      </c>
    </row>
    <row r="241" spans="1:42">
      <c r="A241" s="1">
        <f t="shared" si="67"/>
        <v>0</v>
      </c>
      <c r="B241" s="250"/>
      <c r="C241" s="286"/>
      <c r="D241" s="128"/>
      <c r="E241" s="128"/>
      <c r="F241" s="291"/>
      <c r="G241" s="292"/>
      <c r="H241" s="281"/>
      <c r="I241" s="282"/>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O241" s="8">
        <v>8</v>
      </c>
      <c r="AP241" s="68" t="str">
        <f>ｸﾗﾌﾞ!$L$1557</f>
        <v/>
      </c>
    </row>
    <row r="242" spans="1:42">
      <c r="A242" s="1">
        <f t="shared" si="67"/>
        <v>0</v>
      </c>
      <c r="B242" s="248">
        <f t="shared" ref="B242" si="69">B239+1</f>
        <v>73</v>
      </c>
      <c r="C242" s="286"/>
      <c r="D242" s="128"/>
      <c r="E242" s="128"/>
      <c r="F242" s="287"/>
      <c r="G242" s="288"/>
      <c r="H242" s="277"/>
      <c r="I242" s="278"/>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O242" s="8">
        <v>9</v>
      </c>
      <c r="AP242" s="68" t="str">
        <f>ｸﾗﾌﾞ!$L$1559</f>
        <v/>
      </c>
    </row>
    <row r="243" spans="1:42">
      <c r="A243" s="1">
        <f t="shared" si="67"/>
        <v>0</v>
      </c>
      <c r="B243" s="249"/>
      <c r="C243" s="286"/>
      <c r="D243" s="128"/>
      <c r="E243" s="128"/>
      <c r="F243" s="289"/>
      <c r="G243" s="290"/>
      <c r="H243" s="279"/>
      <c r="I243" s="28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O243" s="8">
        <v>10</v>
      </c>
      <c r="AP243" s="68" t="str">
        <f>ｸﾗﾌﾞ!$L$1561</f>
        <v/>
      </c>
    </row>
    <row r="244" spans="1:42">
      <c r="A244" s="1">
        <f t="shared" si="67"/>
        <v>0</v>
      </c>
      <c r="B244" s="250"/>
      <c r="C244" s="286"/>
      <c r="D244" s="128"/>
      <c r="E244" s="128"/>
      <c r="F244" s="291"/>
      <c r="G244" s="292"/>
      <c r="H244" s="281"/>
      <c r="I244" s="282"/>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O244" s="8">
        <v>11</v>
      </c>
      <c r="AP244" s="68" t="str">
        <f>ｸﾗﾌﾞ!$L$1563</f>
        <v/>
      </c>
    </row>
    <row r="245" spans="1:42">
      <c r="A245" s="1">
        <f t="shared" si="67"/>
        <v>0</v>
      </c>
      <c r="B245" s="248">
        <f>B242+1</f>
        <v>74</v>
      </c>
      <c r="C245" s="286"/>
      <c r="D245" s="128"/>
      <c r="E245" s="128"/>
      <c r="F245" s="287"/>
      <c r="G245" s="288"/>
      <c r="H245" s="277"/>
      <c r="I245" s="278"/>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O245" s="8">
        <v>12</v>
      </c>
      <c r="AP245" s="68" t="str">
        <f>ｸﾗﾌﾞ!$L$1565</f>
        <v/>
      </c>
    </row>
    <row r="246" spans="1:42">
      <c r="A246" s="1">
        <f t="shared" si="67"/>
        <v>0</v>
      </c>
      <c r="B246" s="249"/>
      <c r="C246" s="286"/>
      <c r="D246" s="128"/>
      <c r="E246" s="128"/>
      <c r="F246" s="289"/>
      <c r="G246" s="290"/>
      <c r="H246" s="279"/>
      <c r="I246" s="28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O246" s="8">
        <v>13</v>
      </c>
      <c r="AP246" s="68" t="str">
        <f>ｸﾗﾌﾞ!$L$1567</f>
        <v/>
      </c>
    </row>
    <row r="247" spans="1:42">
      <c r="A247" s="1">
        <f t="shared" si="67"/>
        <v>0</v>
      </c>
      <c r="B247" s="250"/>
      <c r="C247" s="286"/>
      <c r="D247" s="128"/>
      <c r="E247" s="128"/>
      <c r="F247" s="291"/>
      <c r="G247" s="292"/>
      <c r="H247" s="281"/>
      <c r="I247" s="282"/>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O247" s="8">
        <v>14</v>
      </c>
      <c r="AP247" s="68" t="str">
        <f>ｸﾗﾌﾞ!$L$1569</f>
        <v/>
      </c>
    </row>
    <row r="248" spans="1:42">
      <c r="A248" s="1">
        <f t="shared" si="67"/>
        <v>0</v>
      </c>
      <c r="B248" s="248">
        <f t="shared" ref="B248" si="70">B245+1</f>
        <v>75</v>
      </c>
      <c r="C248" s="286"/>
      <c r="D248" s="128"/>
      <c r="E248" s="128"/>
      <c r="F248" s="287"/>
      <c r="G248" s="288"/>
      <c r="H248" s="277"/>
      <c r="I248" s="278"/>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O248" s="8">
        <v>15</v>
      </c>
      <c r="AP248" s="68" t="str">
        <f>ｸﾗﾌﾞ!$L$1571</f>
        <v/>
      </c>
    </row>
    <row r="249" spans="1:42">
      <c r="A249" s="1">
        <f t="shared" si="67"/>
        <v>0</v>
      </c>
      <c r="B249" s="249"/>
      <c r="C249" s="286"/>
      <c r="D249" s="128"/>
      <c r="E249" s="128"/>
      <c r="F249" s="289"/>
      <c r="G249" s="290"/>
      <c r="H249" s="279"/>
      <c r="I249" s="28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O249" s="8">
        <v>16</v>
      </c>
      <c r="AP249" s="68" t="str">
        <f>ｸﾗﾌﾞ!$L$1573</f>
        <v/>
      </c>
    </row>
    <row r="250" spans="1:42">
      <c r="A250" s="1">
        <f t="shared" si="67"/>
        <v>0</v>
      </c>
      <c r="B250" s="250"/>
      <c r="C250" s="286"/>
      <c r="D250" s="128"/>
      <c r="E250" s="128"/>
      <c r="F250" s="291"/>
      <c r="G250" s="292"/>
      <c r="H250" s="281"/>
      <c r="I250" s="282"/>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O250" s="8">
        <v>17</v>
      </c>
      <c r="AP250" s="68" t="str">
        <f>ｸﾗﾌﾞ!$L$1575</f>
        <v/>
      </c>
    </row>
    <row r="251" spans="1:42">
      <c r="A251" s="1">
        <f t="shared" si="67"/>
        <v>0</v>
      </c>
      <c r="B251" s="248">
        <f t="shared" ref="B251" si="71">B248+1</f>
        <v>76</v>
      </c>
      <c r="C251" s="286"/>
      <c r="D251" s="128"/>
      <c r="E251" s="128"/>
      <c r="F251" s="287"/>
      <c r="G251" s="288"/>
      <c r="H251" s="277"/>
      <c r="I251" s="278"/>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O251" s="8">
        <v>18</v>
      </c>
      <c r="AP251" s="68" t="str">
        <f>ｸﾗﾌﾞ!$L$1577</f>
        <v/>
      </c>
    </row>
    <row r="252" spans="1:42">
      <c r="A252" s="1">
        <f t="shared" si="67"/>
        <v>0</v>
      </c>
      <c r="B252" s="249"/>
      <c r="C252" s="286"/>
      <c r="D252" s="128"/>
      <c r="E252" s="128"/>
      <c r="F252" s="289"/>
      <c r="G252" s="290"/>
      <c r="H252" s="279"/>
      <c r="I252" s="28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O252" s="8">
        <v>19</v>
      </c>
      <c r="AP252" s="68" t="str">
        <f>ｸﾗﾌﾞ!$L$1579</f>
        <v/>
      </c>
    </row>
    <row r="253" spans="1:42">
      <c r="A253" s="1">
        <f t="shared" si="67"/>
        <v>0</v>
      </c>
      <c r="B253" s="250"/>
      <c r="C253" s="286"/>
      <c r="D253" s="128"/>
      <c r="E253" s="128"/>
      <c r="F253" s="291"/>
      <c r="G253" s="292"/>
      <c r="H253" s="281"/>
      <c r="I253" s="282"/>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O253" s="8">
        <v>20</v>
      </c>
      <c r="AP253" s="68" t="str">
        <f>ｸﾗﾌﾞ!$L$1581</f>
        <v/>
      </c>
    </row>
    <row r="254" spans="1:42">
      <c r="A254" s="1">
        <f t="shared" si="67"/>
        <v>0</v>
      </c>
      <c r="B254" s="248">
        <f t="shared" ref="B254" si="72">B251+1</f>
        <v>77</v>
      </c>
      <c r="C254" s="286"/>
      <c r="D254" s="128"/>
      <c r="E254" s="128"/>
      <c r="F254" s="287"/>
      <c r="G254" s="288"/>
      <c r="H254" s="277"/>
      <c r="I254" s="278"/>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O254" s="8">
        <v>21</v>
      </c>
      <c r="AP254" s="68" t="str">
        <f>ｸﾗﾌﾞ!$L$1583</f>
        <v/>
      </c>
    </row>
    <row r="255" spans="1:42">
      <c r="A255" s="1">
        <f t="shared" si="67"/>
        <v>0</v>
      </c>
      <c r="B255" s="249"/>
      <c r="C255" s="286"/>
      <c r="D255" s="128"/>
      <c r="E255" s="128"/>
      <c r="F255" s="289"/>
      <c r="G255" s="290"/>
      <c r="H255" s="279"/>
      <c r="I255" s="28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O255" s="8">
        <v>22</v>
      </c>
      <c r="AP255" s="68" t="str">
        <f>ｸﾗﾌﾞ!$L$1585</f>
        <v/>
      </c>
    </row>
    <row r="256" spans="1:42">
      <c r="A256" s="1">
        <f t="shared" si="67"/>
        <v>0</v>
      </c>
      <c r="B256" s="250"/>
      <c r="C256" s="286"/>
      <c r="D256" s="128"/>
      <c r="E256" s="128"/>
      <c r="F256" s="291"/>
      <c r="G256" s="292"/>
      <c r="H256" s="281"/>
      <c r="I256" s="282"/>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O256" s="8">
        <v>23</v>
      </c>
      <c r="AP256" s="68" t="str">
        <f>ｸﾗﾌﾞ!$L$1587</f>
        <v/>
      </c>
    </row>
    <row r="257" spans="1:42">
      <c r="A257" s="1">
        <f t="shared" si="67"/>
        <v>0</v>
      </c>
      <c r="B257" s="248">
        <f t="shared" ref="B257" si="73">B254+1</f>
        <v>78</v>
      </c>
      <c r="C257" s="286"/>
      <c r="D257" s="128"/>
      <c r="E257" s="128"/>
      <c r="F257" s="287"/>
      <c r="G257" s="288"/>
      <c r="H257" s="277"/>
      <c r="I257" s="278"/>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O257" s="8">
        <v>24</v>
      </c>
      <c r="AP257" s="68" t="str">
        <f>ｸﾗﾌﾞ!$L$1589</f>
        <v/>
      </c>
    </row>
    <row r="258" spans="1:42">
      <c r="A258" s="1">
        <f t="shared" si="67"/>
        <v>0</v>
      </c>
      <c r="B258" s="249"/>
      <c r="C258" s="286"/>
      <c r="D258" s="128"/>
      <c r="E258" s="128"/>
      <c r="F258" s="289"/>
      <c r="G258" s="290"/>
      <c r="H258" s="279"/>
      <c r="I258" s="28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O258" s="8">
        <v>25</v>
      </c>
      <c r="AP258" s="68" t="str">
        <f>ｸﾗﾌﾞ!$L$1591</f>
        <v/>
      </c>
    </row>
    <row r="259" spans="1:42">
      <c r="A259" s="1">
        <f t="shared" si="67"/>
        <v>0</v>
      </c>
      <c r="B259" s="250"/>
      <c r="C259" s="286"/>
      <c r="D259" s="128"/>
      <c r="E259" s="128"/>
      <c r="F259" s="291"/>
      <c r="G259" s="292"/>
      <c r="H259" s="281"/>
      <c r="I259" s="282"/>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O259" s="8">
        <v>26</v>
      </c>
      <c r="AP259" s="68" t="str">
        <f>ｸﾗﾌﾞ!$L$1593</f>
        <v/>
      </c>
    </row>
    <row r="260" spans="1:42">
      <c r="A260" s="1">
        <f t="shared" si="67"/>
        <v>0</v>
      </c>
      <c r="B260" s="248">
        <f t="shared" ref="B260" si="74">B257+1</f>
        <v>79</v>
      </c>
      <c r="C260" s="286"/>
      <c r="D260" s="128"/>
      <c r="E260" s="128"/>
      <c r="F260" s="287"/>
      <c r="G260" s="288"/>
      <c r="H260" s="277"/>
      <c r="I260" s="278"/>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O260" s="8">
        <v>27</v>
      </c>
      <c r="AP260" s="68" t="str">
        <f>ｸﾗﾌﾞ!$L$1595</f>
        <v/>
      </c>
    </row>
    <row r="261" spans="1:42">
      <c r="A261" s="1">
        <f t="shared" si="67"/>
        <v>0</v>
      </c>
      <c r="B261" s="249"/>
      <c r="C261" s="286"/>
      <c r="D261" s="128"/>
      <c r="E261" s="128"/>
      <c r="F261" s="289"/>
      <c r="G261" s="290"/>
      <c r="H261" s="279"/>
      <c r="I261" s="28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O261" s="8">
        <v>28</v>
      </c>
      <c r="AP261" s="68" t="str">
        <f>ｸﾗﾌﾞ!$L$1597</f>
        <v/>
      </c>
    </row>
    <row r="262" spans="1:42">
      <c r="A262" s="1">
        <f t="shared" si="67"/>
        <v>0</v>
      </c>
      <c r="B262" s="250"/>
      <c r="C262" s="286"/>
      <c r="D262" s="128"/>
      <c r="E262" s="128"/>
      <c r="F262" s="291"/>
      <c r="G262" s="292"/>
      <c r="H262" s="281"/>
      <c r="I262" s="282"/>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O262" s="8">
        <v>29</v>
      </c>
      <c r="AP262" s="68" t="str">
        <f>ｸﾗﾌﾞ!$L$1599</f>
        <v/>
      </c>
    </row>
    <row r="263" spans="1:42">
      <c r="A263" s="1">
        <f t="shared" si="67"/>
        <v>0</v>
      </c>
      <c r="B263" s="248">
        <f t="shared" ref="B263" si="75">B260+1</f>
        <v>80</v>
      </c>
      <c r="C263" s="286"/>
      <c r="D263" s="128"/>
      <c r="E263" s="128"/>
      <c r="F263" s="287"/>
      <c r="G263" s="288"/>
      <c r="H263" s="277"/>
      <c r="I263" s="278"/>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O263" s="10">
        <v>30</v>
      </c>
      <c r="AP263" s="69" t="str">
        <f>ｸﾗﾌﾞ!$L$1601</f>
        <v/>
      </c>
    </row>
    <row r="264" spans="1:42">
      <c r="A264" s="1">
        <f t="shared" si="67"/>
        <v>0</v>
      </c>
      <c r="B264" s="249"/>
      <c r="C264" s="286"/>
      <c r="D264" s="128"/>
      <c r="E264" s="128"/>
      <c r="F264" s="289"/>
      <c r="G264" s="290"/>
      <c r="H264" s="279"/>
      <c r="I264" s="28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row>
    <row r="265" spans="1:42">
      <c r="A265" s="1">
        <f t="shared" si="67"/>
        <v>0</v>
      </c>
      <c r="B265" s="250"/>
      <c r="C265" s="286"/>
      <c r="D265" s="128"/>
      <c r="E265" s="128"/>
      <c r="F265" s="291"/>
      <c r="G265" s="292"/>
      <c r="H265" s="281"/>
      <c r="I265" s="282"/>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row>
    <row r="266" spans="1:42">
      <c r="A266" s="1">
        <f>A267</f>
        <v>0</v>
      </c>
      <c r="B266" s="252" t="s">
        <v>139</v>
      </c>
      <c r="C266" s="252"/>
      <c r="D266" s="252"/>
      <c r="J266" s="253"/>
      <c r="K266" s="253"/>
      <c r="L266" s="253"/>
      <c r="M266" s="253"/>
      <c r="N266" s="253"/>
      <c r="O266" s="253"/>
      <c r="P266" s="253"/>
      <c r="Q266" s="253"/>
      <c r="R266" s="253"/>
      <c r="S266" s="253"/>
      <c r="T266" s="253"/>
      <c r="U266" s="253"/>
      <c r="V266" s="253"/>
      <c r="W266" s="253"/>
      <c r="X266" s="253"/>
      <c r="Y266" s="253"/>
      <c r="Z266" s="253"/>
      <c r="AA266" s="253"/>
      <c r="AB266" s="253"/>
      <c r="AC266" s="253"/>
      <c r="AD266" s="253"/>
      <c r="AE266" s="253"/>
      <c r="AF266" s="253"/>
      <c r="AG266" s="253"/>
      <c r="AH266" s="253"/>
      <c r="AI266" s="253"/>
      <c r="AJ266" s="253"/>
      <c r="AK266" s="253"/>
      <c r="AL266" s="253"/>
      <c r="AM266" s="253"/>
      <c r="AO266" s="3" t="s">
        <v>149</v>
      </c>
      <c r="AP266" s="3" t="s">
        <v>158</v>
      </c>
    </row>
    <row r="267" spans="1:42" ht="14.4" customHeight="1">
      <c r="A267" s="1">
        <f>A268</f>
        <v>0</v>
      </c>
      <c r="B267" s="154" t="s">
        <v>137</v>
      </c>
      <c r="C267" s="154" t="s">
        <v>337</v>
      </c>
      <c r="D267" s="154" t="s">
        <v>140</v>
      </c>
      <c r="E267" s="255" t="s">
        <v>335</v>
      </c>
      <c r="F267" s="293" t="s">
        <v>336</v>
      </c>
      <c r="G267" s="264"/>
      <c r="H267" s="262" t="s">
        <v>338</v>
      </c>
      <c r="I267" s="283"/>
      <c r="J267" s="154" t="s">
        <v>160</v>
      </c>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O267" s="6">
        <v>1</v>
      </c>
      <c r="AP267" s="67" t="str">
        <f>ｸﾗﾌﾞ!$L$1543</f>
        <v/>
      </c>
    </row>
    <row r="268" spans="1:42">
      <c r="A268" s="1">
        <f>A269</f>
        <v>0</v>
      </c>
      <c r="B268" s="154"/>
      <c r="C268" s="154"/>
      <c r="D268" s="154"/>
      <c r="E268" s="154"/>
      <c r="F268" s="265"/>
      <c r="G268" s="267"/>
      <c r="H268" s="284"/>
      <c r="I268" s="285"/>
      <c r="J268" s="35">
        <v>1</v>
      </c>
      <c r="K268" s="35">
        <v>2</v>
      </c>
      <c r="L268" s="35">
        <v>3</v>
      </c>
      <c r="M268" s="35">
        <v>4</v>
      </c>
      <c r="N268" s="35">
        <v>5</v>
      </c>
      <c r="O268" s="35">
        <v>6</v>
      </c>
      <c r="P268" s="35">
        <v>7</v>
      </c>
      <c r="Q268" s="35">
        <v>8</v>
      </c>
      <c r="R268" s="35">
        <v>9</v>
      </c>
      <c r="S268" s="35">
        <v>10</v>
      </c>
      <c r="T268" s="35">
        <v>11</v>
      </c>
      <c r="U268" s="35">
        <v>12</v>
      </c>
      <c r="V268" s="35">
        <v>13</v>
      </c>
      <c r="W268" s="35">
        <v>14</v>
      </c>
      <c r="X268" s="35">
        <v>15</v>
      </c>
      <c r="Y268" s="35">
        <v>16</v>
      </c>
      <c r="Z268" s="35">
        <v>17</v>
      </c>
      <c r="AA268" s="35">
        <v>18</v>
      </c>
      <c r="AB268" s="35">
        <v>19</v>
      </c>
      <c r="AC268" s="35">
        <v>20</v>
      </c>
      <c r="AD268" s="35">
        <v>21</v>
      </c>
      <c r="AE268" s="35">
        <v>22</v>
      </c>
      <c r="AF268" s="35">
        <v>23</v>
      </c>
      <c r="AG268" s="35">
        <v>24</v>
      </c>
      <c r="AH268" s="35">
        <v>25</v>
      </c>
      <c r="AI268" s="35">
        <v>26</v>
      </c>
      <c r="AJ268" s="35">
        <v>27</v>
      </c>
      <c r="AK268" s="35">
        <v>28</v>
      </c>
      <c r="AL268" s="35">
        <v>29</v>
      </c>
      <c r="AM268" s="35">
        <v>30</v>
      </c>
      <c r="AO268" s="8">
        <v>2</v>
      </c>
      <c r="AP268" s="68" t="str">
        <f>ｸﾗﾌﾞ!$L$1545</f>
        <v/>
      </c>
    </row>
    <row r="269" spans="1:42">
      <c r="A269" s="1">
        <f>IF(D269="",0,1)</f>
        <v>0</v>
      </c>
      <c r="B269" s="248">
        <f t="shared" ref="B269" si="76">B263+1</f>
        <v>81</v>
      </c>
      <c r="C269" s="286"/>
      <c r="D269" s="128"/>
      <c r="E269" s="128"/>
      <c r="F269" s="287"/>
      <c r="G269" s="288"/>
      <c r="H269" s="277"/>
      <c r="I269" s="278"/>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O269" s="8">
        <v>3</v>
      </c>
      <c r="AP269" s="68" t="str">
        <f>ｸﾗﾌﾞ!$L$1547</f>
        <v/>
      </c>
    </row>
    <row r="270" spans="1:42">
      <c r="A270" s="1">
        <f>A269</f>
        <v>0</v>
      </c>
      <c r="B270" s="249"/>
      <c r="C270" s="286"/>
      <c r="D270" s="128"/>
      <c r="E270" s="128"/>
      <c r="F270" s="289"/>
      <c r="G270" s="290"/>
      <c r="H270" s="279"/>
      <c r="I270" s="28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O270" s="8">
        <v>4</v>
      </c>
      <c r="AP270" s="68" t="str">
        <f>ｸﾗﾌﾞ!$L$1549</f>
        <v/>
      </c>
    </row>
    <row r="271" spans="1:42">
      <c r="A271" s="1">
        <f t="shared" ref="A271:A298" si="77">A270</f>
        <v>0</v>
      </c>
      <c r="B271" s="250"/>
      <c r="C271" s="286"/>
      <c r="D271" s="128"/>
      <c r="E271" s="128"/>
      <c r="F271" s="291"/>
      <c r="G271" s="292"/>
      <c r="H271" s="281"/>
      <c r="I271" s="282"/>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O271" s="8">
        <v>5</v>
      </c>
      <c r="AP271" s="68" t="str">
        <f>ｸﾗﾌﾞ!$L$1551</f>
        <v/>
      </c>
    </row>
    <row r="272" spans="1:42">
      <c r="A272" s="1">
        <f t="shared" si="77"/>
        <v>0</v>
      </c>
      <c r="B272" s="248">
        <f t="shared" ref="B272" si="78">B269+1</f>
        <v>82</v>
      </c>
      <c r="C272" s="286"/>
      <c r="D272" s="128"/>
      <c r="E272" s="128"/>
      <c r="F272" s="287"/>
      <c r="G272" s="288"/>
      <c r="H272" s="277"/>
      <c r="I272" s="278"/>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O272" s="8">
        <v>6</v>
      </c>
      <c r="AP272" s="68" t="str">
        <f>ｸﾗﾌﾞ!$L$1553</f>
        <v/>
      </c>
    </row>
    <row r="273" spans="1:42">
      <c r="A273" s="1">
        <f t="shared" si="77"/>
        <v>0</v>
      </c>
      <c r="B273" s="249"/>
      <c r="C273" s="286"/>
      <c r="D273" s="128"/>
      <c r="E273" s="128"/>
      <c r="F273" s="289"/>
      <c r="G273" s="290"/>
      <c r="H273" s="279"/>
      <c r="I273" s="28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O273" s="8">
        <v>7</v>
      </c>
      <c r="AP273" s="68" t="str">
        <f>ｸﾗﾌﾞ!$L$1555</f>
        <v/>
      </c>
    </row>
    <row r="274" spans="1:42">
      <c r="A274" s="1">
        <f t="shared" si="77"/>
        <v>0</v>
      </c>
      <c r="B274" s="250"/>
      <c r="C274" s="286"/>
      <c r="D274" s="128"/>
      <c r="E274" s="128"/>
      <c r="F274" s="291"/>
      <c r="G274" s="292"/>
      <c r="H274" s="281"/>
      <c r="I274" s="282"/>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O274" s="8">
        <v>8</v>
      </c>
      <c r="AP274" s="68" t="str">
        <f>ｸﾗﾌﾞ!$L$1557</f>
        <v/>
      </c>
    </row>
    <row r="275" spans="1:42">
      <c r="A275" s="1">
        <f t="shared" si="77"/>
        <v>0</v>
      </c>
      <c r="B275" s="248">
        <f t="shared" ref="B275" si="79">B272+1</f>
        <v>83</v>
      </c>
      <c r="C275" s="286"/>
      <c r="D275" s="128"/>
      <c r="E275" s="128"/>
      <c r="F275" s="287"/>
      <c r="G275" s="288"/>
      <c r="H275" s="277"/>
      <c r="I275" s="278"/>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O275" s="8">
        <v>9</v>
      </c>
      <c r="AP275" s="68" t="str">
        <f>ｸﾗﾌﾞ!$L$1559</f>
        <v/>
      </c>
    </row>
    <row r="276" spans="1:42">
      <c r="A276" s="1">
        <f t="shared" si="77"/>
        <v>0</v>
      </c>
      <c r="B276" s="249"/>
      <c r="C276" s="286"/>
      <c r="D276" s="128"/>
      <c r="E276" s="128"/>
      <c r="F276" s="289"/>
      <c r="G276" s="290"/>
      <c r="H276" s="279"/>
      <c r="I276" s="28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O276" s="8">
        <v>10</v>
      </c>
      <c r="AP276" s="68" t="str">
        <f>ｸﾗﾌﾞ!$L$1561</f>
        <v/>
      </c>
    </row>
    <row r="277" spans="1:42">
      <c r="A277" s="1">
        <f t="shared" si="77"/>
        <v>0</v>
      </c>
      <c r="B277" s="250"/>
      <c r="C277" s="286"/>
      <c r="D277" s="128"/>
      <c r="E277" s="128"/>
      <c r="F277" s="291"/>
      <c r="G277" s="292"/>
      <c r="H277" s="281"/>
      <c r="I277" s="282"/>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O277" s="8">
        <v>11</v>
      </c>
      <c r="AP277" s="68" t="str">
        <f>ｸﾗﾌﾞ!$L$1563</f>
        <v/>
      </c>
    </row>
    <row r="278" spans="1:42">
      <c r="A278" s="1">
        <f t="shared" si="77"/>
        <v>0</v>
      </c>
      <c r="B278" s="248">
        <f>B275+1</f>
        <v>84</v>
      </c>
      <c r="C278" s="286"/>
      <c r="D278" s="128"/>
      <c r="E278" s="128"/>
      <c r="F278" s="287"/>
      <c r="G278" s="288"/>
      <c r="H278" s="277"/>
      <c r="I278" s="278"/>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O278" s="8">
        <v>12</v>
      </c>
      <c r="AP278" s="68" t="str">
        <f>ｸﾗﾌﾞ!$L$1565</f>
        <v/>
      </c>
    </row>
    <row r="279" spans="1:42">
      <c r="A279" s="1">
        <f t="shared" si="77"/>
        <v>0</v>
      </c>
      <c r="B279" s="249"/>
      <c r="C279" s="286"/>
      <c r="D279" s="128"/>
      <c r="E279" s="128"/>
      <c r="F279" s="289"/>
      <c r="G279" s="290"/>
      <c r="H279" s="279"/>
      <c r="I279" s="28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0"/>
      <c r="AL279" s="260"/>
      <c r="AM279" s="260"/>
      <c r="AO279" s="8">
        <v>13</v>
      </c>
      <c r="AP279" s="68" t="str">
        <f>ｸﾗﾌﾞ!$L$1567</f>
        <v/>
      </c>
    </row>
    <row r="280" spans="1:42">
      <c r="A280" s="1">
        <f t="shared" si="77"/>
        <v>0</v>
      </c>
      <c r="B280" s="250"/>
      <c r="C280" s="286"/>
      <c r="D280" s="128"/>
      <c r="E280" s="128"/>
      <c r="F280" s="291"/>
      <c r="G280" s="292"/>
      <c r="H280" s="281"/>
      <c r="I280" s="282"/>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O280" s="8">
        <v>14</v>
      </c>
      <c r="AP280" s="68" t="str">
        <f>ｸﾗﾌﾞ!$L$1569</f>
        <v/>
      </c>
    </row>
    <row r="281" spans="1:42">
      <c r="A281" s="1">
        <f t="shared" si="77"/>
        <v>0</v>
      </c>
      <c r="B281" s="248">
        <f t="shared" ref="B281" si="80">B278+1</f>
        <v>85</v>
      </c>
      <c r="C281" s="286"/>
      <c r="D281" s="128"/>
      <c r="E281" s="128"/>
      <c r="F281" s="287"/>
      <c r="G281" s="288"/>
      <c r="H281" s="277"/>
      <c r="I281" s="278"/>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O281" s="8">
        <v>15</v>
      </c>
      <c r="AP281" s="68" t="str">
        <f>ｸﾗﾌﾞ!$L$1571</f>
        <v/>
      </c>
    </row>
    <row r="282" spans="1:42">
      <c r="A282" s="1">
        <f t="shared" si="77"/>
        <v>0</v>
      </c>
      <c r="B282" s="249"/>
      <c r="C282" s="286"/>
      <c r="D282" s="128"/>
      <c r="E282" s="128"/>
      <c r="F282" s="289"/>
      <c r="G282" s="290"/>
      <c r="H282" s="279"/>
      <c r="I282" s="280"/>
      <c r="J282" s="260"/>
      <c r="K282" s="260"/>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0"/>
      <c r="AL282" s="260"/>
      <c r="AM282" s="260"/>
      <c r="AO282" s="8">
        <v>16</v>
      </c>
      <c r="AP282" s="68" t="str">
        <f>ｸﾗﾌﾞ!$L$1573</f>
        <v/>
      </c>
    </row>
    <row r="283" spans="1:42">
      <c r="A283" s="1">
        <f t="shared" si="77"/>
        <v>0</v>
      </c>
      <c r="B283" s="250"/>
      <c r="C283" s="286"/>
      <c r="D283" s="128"/>
      <c r="E283" s="128"/>
      <c r="F283" s="291"/>
      <c r="G283" s="292"/>
      <c r="H283" s="281"/>
      <c r="I283" s="282"/>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O283" s="8">
        <v>17</v>
      </c>
      <c r="AP283" s="68" t="str">
        <f>ｸﾗﾌﾞ!$L$1575</f>
        <v/>
      </c>
    </row>
    <row r="284" spans="1:42">
      <c r="A284" s="1">
        <f t="shared" si="77"/>
        <v>0</v>
      </c>
      <c r="B284" s="248">
        <f t="shared" ref="B284" si="81">B281+1</f>
        <v>86</v>
      </c>
      <c r="C284" s="286"/>
      <c r="D284" s="128"/>
      <c r="E284" s="128"/>
      <c r="F284" s="287"/>
      <c r="G284" s="288"/>
      <c r="H284" s="277"/>
      <c r="I284" s="278"/>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O284" s="8">
        <v>18</v>
      </c>
      <c r="AP284" s="68" t="str">
        <f>ｸﾗﾌﾞ!$L$1577</f>
        <v/>
      </c>
    </row>
    <row r="285" spans="1:42">
      <c r="A285" s="1">
        <f t="shared" si="77"/>
        <v>0</v>
      </c>
      <c r="B285" s="249"/>
      <c r="C285" s="286"/>
      <c r="D285" s="128"/>
      <c r="E285" s="128"/>
      <c r="F285" s="289"/>
      <c r="G285" s="290"/>
      <c r="H285" s="279"/>
      <c r="I285" s="28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0"/>
      <c r="AL285" s="260"/>
      <c r="AM285" s="260"/>
      <c r="AO285" s="8">
        <v>19</v>
      </c>
      <c r="AP285" s="68" t="str">
        <f>ｸﾗﾌﾞ!$L$1579</f>
        <v/>
      </c>
    </row>
    <row r="286" spans="1:42">
      <c r="A286" s="1">
        <f t="shared" si="77"/>
        <v>0</v>
      </c>
      <c r="B286" s="250"/>
      <c r="C286" s="286"/>
      <c r="D286" s="128"/>
      <c r="E286" s="128"/>
      <c r="F286" s="291"/>
      <c r="G286" s="292"/>
      <c r="H286" s="281"/>
      <c r="I286" s="282"/>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O286" s="8">
        <v>20</v>
      </c>
      <c r="AP286" s="68" t="str">
        <f>ｸﾗﾌﾞ!$L$1581</f>
        <v/>
      </c>
    </row>
    <row r="287" spans="1:42">
      <c r="A287" s="1">
        <f t="shared" si="77"/>
        <v>0</v>
      </c>
      <c r="B287" s="248">
        <f t="shared" ref="B287" si="82">B284+1</f>
        <v>87</v>
      </c>
      <c r="C287" s="286"/>
      <c r="D287" s="128"/>
      <c r="E287" s="128"/>
      <c r="F287" s="287"/>
      <c r="G287" s="288"/>
      <c r="H287" s="277"/>
      <c r="I287" s="278"/>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O287" s="8">
        <v>21</v>
      </c>
      <c r="AP287" s="68" t="str">
        <f>ｸﾗﾌﾞ!$L$1583</f>
        <v/>
      </c>
    </row>
    <row r="288" spans="1:42">
      <c r="A288" s="1">
        <f t="shared" si="77"/>
        <v>0</v>
      </c>
      <c r="B288" s="249"/>
      <c r="C288" s="286"/>
      <c r="D288" s="128"/>
      <c r="E288" s="128"/>
      <c r="F288" s="289"/>
      <c r="G288" s="290"/>
      <c r="H288" s="279"/>
      <c r="I288" s="280"/>
      <c r="J288" s="260"/>
      <c r="K288" s="260"/>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0"/>
      <c r="AL288" s="260"/>
      <c r="AM288" s="260"/>
      <c r="AO288" s="8">
        <v>22</v>
      </c>
      <c r="AP288" s="68" t="str">
        <f>ｸﾗﾌﾞ!$L$1585</f>
        <v/>
      </c>
    </row>
    <row r="289" spans="1:42">
      <c r="A289" s="1">
        <f t="shared" si="77"/>
        <v>0</v>
      </c>
      <c r="B289" s="250"/>
      <c r="C289" s="286"/>
      <c r="D289" s="128"/>
      <c r="E289" s="128"/>
      <c r="F289" s="291"/>
      <c r="G289" s="292"/>
      <c r="H289" s="281"/>
      <c r="I289" s="282"/>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O289" s="8">
        <v>23</v>
      </c>
      <c r="AP289" s="68" t="str">
        <f>ｸﾗﾌﾞ!$L$1587</f>
        <v/>
      </c>
    </row>
    <row r="290" spans="1:42">
      <c r="A290" s="1">
        <f t="shared" si="77"/>
        <v>0</v>
      </c>
      <c r="B290" s="248">
        <f t="shared" ref="B290" si="83">B287+1</f>
        <v>88</v>
      </c>
      <c r="C290" s="286"/>
      <c r="D290" s="128"/>
      <c r="E290" s="128"/>
      <c r="F290" s="287"/>
      <c r="G290" s="288"/>
      <c r="H290" s="277"/>
      <c r="I290" s="278"/>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59"/>
      <c r="AI290" s="259"/>
      <c r="AJ290" s="259"/>
      <c r="AK290" s="259"/>
      <c r="AL290" s="259"/>
      <c r="AM290" s="259"/>
      <c r="AO290" s="8">
        <v>24</v>
      </c>
      <c r="AP290" s="68" t="str">
        <f>ｸﾗﾌﾞ!$L$1589</f>
        <v/>
      </c>
    </row>
    <row r="291" spans="1:42">
      <c r="A291" s="1">
        <f t="shared" si="77"/>
        <v>0</v>
      </c>
      <c r="B291" s="249"/>
      <c r="C291" s="286"/>
      <c r="D291" s="128"/>
      <c r="E291" s="128"/>
      <c r="F291" s="289"/>
      <c r="G291" s="290"/>
      <c r="H291" s="279"/>
      <c r="I291" s="28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O291" s="8">
        <v>25</v>
      </c>
      <c r="AP291" s="68" t="str">
        <f>ｸﾗﾌﾞ!$L$1591</f>
        <v/>
      </c>
    </row>
    <row r="292" spans="1:42">
      <c r="A292" s="1">
        <f t="shared" si="77"/>
        <v>0</v>
      </c>
      <c r="B292" s="250"/>
      <c r="C292" s="286"/>
      <c r="D292" s="128"/>
      <c r="E292" s="128"/>
      <c r="F292" s="291"/>
      <c r="G292" s="292"/>
      <c r="H292" s="281"/>
      <c r="I292" s="282"/>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O292" s="8">
        <v>26</v>
      </c>
      <c r="AP292" s="68" t="str">
        <f>ｸﾗﾌﾞ!$L$1593</f>
        <v/>
      </c>
    </row>
    <row r="293" spans="1:42">
      <c r="A293" s="1">
        <f t="shared" si="77"/>
        <v>0</v>
      </c>
      <c r="B293" s="248">
        <f t="shared" ref="B293" si="84">B290+1</f>
        <v>89</v>
      </c>
      <c r="C293" s="286"/>
      <c r="D293" s="128"/>
      <c r="E293" s="128"/>
      <c r="F293" s="287"/>
      <c r="G293" s="288"/>
      <c r="H293" s="277"/>
      <c r="I293" s="278"/>
      <c r="J293" s="259"/>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59"/>
      <c r="AO293" s="8">
        <v>27</v>
      </c>
      <c r="AP293" s="68" t="str">
        <f>ｸﾗﾌﾞ!$L$1595</f>
        <v/>
      </c>
    </row>
    <row r="294" spans="1:42">
      <c r="A294" s="1">
        <f t="shared" si="77"/>
        <v>0</v>
      </c>
      <c r="B294" s="249"/>
      <c r="C294" s="286"/>
      <c r="D294" s="128"/>
      <c r="E294" s="128"/>
      <c r="F294" s="289"/>
      <c r="G294" s="290"/>
      <c r="H294" s="279"/>
      <c r="I294" s="28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0"/>
      <c r="AL294" s="260"/>
      <c r="AM294" s="260"/>
      <c r="AO294" s="8">
        <v>28</v>
      </c>
      <c r="AP294" s="68" t="str">
        <f>ｸﾗﾌﾞ!$L$1597</f>
        <v/>
      </c>
    </row>
    <row r="295" spans="1:42">
      <c r="A295" s="1">
        <f t="shared" si="77"/>
        <v>0</v>
      </c>
      <c r="B295" s="250"/>
      <c r="C295" s="286"/>
      <c r="D295" s="128"/>
      <c r="E295" s="128"/>
      <c r="F295" s="291"/>
      <c r="G295" s="292"/>
      <c r="H295" s="281"/>
      <c r="I295" s="282"/>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O295" s="8">
        <v>29</v>
      </c>
      <c r="AP295" s="68" t="str">
        <f>ｸﾗﾌﾞ!$L$1599</f>
        <v/>
      </c>
    </row>
    <row r="296" spans="1:42">
      <c r="A296" s="1">
        <f t="shared" si="77"/>
        <v>0</v>
      </c>
      <c r="B296" s="248">
        <f t="shared" ref="B296" si="85">B293+1</f>
        <v>90</v>
      </c>
      <c r="C296" s="286"/>
      <c r="D296" s="128"/>
      <c r="E296" s="128"/>
      <c r="F296" s="287"/>
      <c r="G296" s="288"/>
      <c r="H296" s="277"/>
      <c r="I296" s="278"/>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O296" s="10">
        <v>30</v>
      </c>
      <c r="AP296" s="69" t="str">
        <f>ｸﾗﾌﾞ!$L$1601</f>
        <v/>
      </c>
    </row>
    <row r="297" spans="1:42">
      <c r="A297" s="1">
        <f t="shared" si="77"/>
        <v>0</v>
      </c>
      <c r="B297" s="249"/>
      <c r="C297" s="286"/>
      <c r="D297" s="128"/>
      <c r="E297" s="128"/>
      <c r="F297" s="289"/>
      <c r="G297" s="290"/>
      <c r="H297" s="279"/>
      <c r="I297" s="28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0"/>
      <c r="AL297" s="260"/>
      <c r="AM297" s="260"/>
    </row>
    <row r="298" spans="1:42">
      <c r="A298" s="1">
        <f t="shared" si="77"/>
        <v>0</v>
      </c>
      <c r="B298" s="250"/>
      <c r="C298" s="286"/>
      <c r="D298" s="128"/>
      <c r="E298" s="128"/>
      <c r="F298" s="291"/>
      <c r="G298" s="292"/>
      <c r="H298" s="281"/>
      <c r="I298" s="282"/>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row>
    <row r="299" spans="1:42">
      <c r="A299" s="1">
        <f>A300</f>
        <v>0</v>
      </c>
      <c r="B299" s="252" t="s">
        <v>139</v>
      </c>
      <c r="C299" s="252"/>
      <c r="D299" s="252"/>
      <c r="J299" s="253"/>
      <c r="K299" s="253"/>
      <c r="L299" s="253"/>
      <c r="M299" s="253"/>
      <c r="N299" s="253"/>
      <c r="O299" s="253"/>
      <c r="P299" s="253"/>
      <c r="Q299" s="253"/>
      <c r="R299" s="253"/>
      <c r="S299" s="253"/>
      <c r="T299" s="253"/>
      <c r="U299" s="253"/>
      <c r="V299" s="253"/>
      <c r="W299" s="253"/>
      <c r="X299" s="253"/>
      <c r="Y299" s="253"/>
      <c r="Z299" s="253"/>
      <c r="AA299" s="253"/>
      <c r="AB299" s="253"/>
      <c r="AC299" s="253"/>
      <c r="AD299" s="253"/>
      <c r="AE299" s="253"/>
      <c r="AF299" s="253"/>
      <c r="AG299" s="253"/>
      <c r="AH299" s="253"/>
      <c r="AI299" s="253"/>
      <c r="AJ299" s="253"/>
      <c r="AK299" s="253"/>
      <c r="AL299" s="253"/>
      <c r="AM299" s="253"/>
      <c r="AO299" s="3" t="s">
        <v>149</v>
      </c>
      <c r="AP299" s="3" t="s">
        <v>158</v>
      </c>
    </row>
    <row r="300" spans="1:42" ht="14.4" customHeight="1">
      <c r="A300" s="1">
        <f>A301</f>
        <v>0</v>
      </c>
      <c r="B300" s="154" t="s">
        <v>137</v>
      </c>
      <c r="C300" s="154" t="s">
        <v>337</v>
      </c>
      <c r="D300" s="154" t="s">
        <v>140</v>
      </c>
      <c r="E300" s="255" t="s">
        <v>335</v>
      </c>
      <c r="F300" s="293" t="s">
        <v>336</v>
      </c>
      <c r="G300" s="264"/>
      <c r="H300" s="262" t="s">
        <v>338</v>
      </c>
      <c r="I300" s="283"/>
      <c r="J300" s="154" t="s">
        <v>160</v>
      </c>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O300" s="6">
        <v>1</v>
      </c>
      <c r="AP300" s="67" t="str">
        <f>ｸﾗﾌﾞ!$L$1543</f>
        <v/>
      </c>
    </row>
    <row r="301" spans="1:42">
      <c r="A301" s="1">
        <f>A302</f>
        <v>0</v>
      </c>
      <c r="B301" s="154"/>
      <c r="C301" s="154"/>
      <c r="D301" s="154"/>
      <c r="E301" s="154"/>
      <c r="F301" s="265"/>
      <c r="G301" s="267"/>
      <c r="H301" s="284"/>
      <c r="I301" s="285"/>
      <c r="J301" s="35">
        <v>1</v>
      </c>
      <c r="K301" s="35">
        <v>2</v>
      </c>
      <c r="L301" s="35">
        <v>3</v>
      </c>
      <c r="M301" s="35">
        <v>4</v>
      </c>
      <c r="N301" s="35">
        <v>5</v>
      </c>
      <c r="O301" s="35">
        <v>6</v>
      </c>
      <c r="P301" s="35">
        <v>7</v>
      </c>
      <c r="Q301" s="35">
        <v>8</v>
      </c>
      <c r="R301" s="35">
        <v>9</v>
      </c>
      <c r="S301" s="35">
        <v>10</v>
      </c>
      <c r="T301" s="35">
        <v>11</v>
      </c>
      <c r="U301" s="35">
        <v>12</v>
      </c>
      <c r="V301" s="35">
        <v>13</v>
      </c>
      <c r="W301" s="35">
        <v>14</v>
      </c>
      <c r="X301" s="35">
        <v>15</v>
      </c>
      <c r="Y301" s="35">
        <v>16</v>
      </c>
      <c r="Z301" s="35">
        <v>17</v>
      </c>
      <c r="AA301" s="35">
        <v>18</v>
      </c>
      <c r="AB301" s="35">
        <v>19</v>
      </c>
      <c r="AC301" s="35">
        <v>20</v>
      </c>
      <c r="AD301" s="35">
        <v>21</v>
      </c>
      <c r="AE301" s="35">
        <v>22</v>
      </c>
      <c r="AF301" s="35">
        <v>23</v>
      </c>
      <c r="AG301" s="35">
        <v>24</v>
      </c>
      <c r="AH301" s="35">
        <v>25</v>
      </c>
      <c r="AI301" s="35">
        <v>26</v>
      </c>
      <c r="AJ301" s="35">
        <v>27</v>
      </c>
      <c r="AK301" s="35">
        <v>28</v>
      </c>
      <c r="AL301" s="35">
        <v>29</v>
      </c>
      <c r="AM301" s="35">
        <v>30</v>
      </c>
      <c r="AO301" s="8">
        <v>2</v>
      </c>
      <c r="AP301" s="68" t="str">
        <f>ｸﾗﾌﾞ!$L$1545</f>
        <v/>
      </c>
    </row>
    <row r="302" spans="1:42">
      <c r="A302" s="1">
        <f>IF(D302="",0,1)</f>
        <v>0</v>
      </c>
      <c r="B302" s="248">
        <f t="shared" ref="B302" si="86">B296+1</f>
        <v>91</v>
      </c>
      <c r="C302" s="286"/>
      <c r="D302" s="128"/>
      <c r="E302" s="128"/>
      <c r="F302" s="287"/>
      <c r="G302" s="288"/>
      <c r="H302" s="277"/>
      <c r="I302" s="278"/>
      <c r="J302" s="259"/>
      <c r="K302" s="259"/>
      <c r="L302" s="259"/>
      <c r="M302" s="259"/>
      <c r="N302" s="259"/>
      <c r="O302" s="259"/>
      <c r="P302" s="259"/>
      <c r="Q302" s="259"/>
      <c r="R302" s="259"/>
      <c r="S302" s="259"/>
      <c r="T302" s="259"/>
      <c r="U302" s="259"/>
      <c r="V302" s="259"/>
      <c r="W302" s="259"/>
      <c r="X302" s="259"/>
      <c r="Y302" s="259"/>
      <c r="Z302" s="259"/>
      <c r="AA302" s="259"/>
      <c r="AB302" s="259"/>
      <c r="AC302" s="259"/>
      <c r="AD302" s="259"/>
      <c r="AE302" s="259"/>
      <c r="AF302" s="259"/>
      <c r="AG302" s="259"/>
      <c r="AH302" s="259"/>
      <c r="AI302" s="259"/>
      <c r="AJ302" s="259"/>
      <c r="AK302" s="259"/>
      <c r="AL302" s="259"/>
      <c r="AM302" s="259"/>
      <c r="AO302" s="8">
        <v>3</v>
      </c>
      <c r="AP302" s="68" t="str">
        <f>ｸﾗﾌﾞ!$L$1547</f>
        <v/>
      </c>
    </row>
    <row r="303" spans="1:42">
      <c r="A303" s="1">
        <f>A302</f>
        <v>0</v>
      </c>
      <c r="B303" s="249"/>
      <c r="C303" s="286"/>
      <c r="D303" s="128"/>
      <c r="E303" s="128"/>
      <c r="F303" s="289"/>
      <c r="G303" s="290"/>
      <c r="H303" s="279"/>
      <c r="I303" s="28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O303" s="8">
        <v>4</v>
      </c>
      <c r="AP303" s="68" t="str">
        <f>ｸﾗﾌﾞ!$L$1549</f>
        <v/>
      </c>
    </row>
    <row r="304" spans="1:42">
      <c r="A304" s="1">
        <f t="shared" ref="A304:A331" si="87">A303</f>
        <v>0</v>
      </c>
      <c r="B304" s="250"/>
      <c r="C304" s="286"/>
      <c r="D304" s="128"/>
      <c r="E304" s="128"/>
      <c r="F304" s="291"/>
      <c r="G304" s="292"/>
      <c r="H304" s="281"/>
      <c r="I304" s="282"/>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O304" s="8">
        <v>5</v>
      </c>
      <c r="AP304" s="68" t="str">
        <f>ｸﾗﾌﾞ!$L$1551</f>
        <v/>
      </c>
    </row>
    <row r="305" spans="1:42">
      <c r="A305" s="1">
        <f t="shared" si="87"/>
        <v>0</v>
      </c>
      <c r="B305" s="248">
        <f t="shared" ref="B305" si="88">B302+1</f>
        <v>92</v>
      </c>
      <c r="C305" s="286"/>
      <c r="D305" s="128"/>
      <c r="E305" s="128"/>
      <c r="F305" s="287"/>
      <c r="G305" s="288"/>
      <c r="H305" s="277"/>
      <c r="I305" s="278"/>
      <c r="J305" s="259"/>
      <c r="K305" s="259"/>
      <c r="L305" s="259"/>
      <c r="M305" s="259"/>
      <c r="N305" s="259"/>
      <c r="O305" s="259"/>
      <c r="P305" s="259"/>
      <c r="Q305" s="259"/>
      <c r="R305" s="259"/>
      <c r="S305" s="259"/>
      <c r="T305" s="259"/>
      <c r="U305" s="259"/>
      <c r="V305" s="259"/>
      <c r="W305" s="259"/>
      <c r="X305" s="259"/>
      <c r="Y305" s="259"/>
      <c r="Z305" s="259"/>
      <c r="AA305" s="259"/>
      <c r="AB305" s="259"/>
      <c r="AC305" s="259"/>
      <c r="AD305" s="259"/>
      <c r="AE305" s="259"/>
      <c r="AF305" s="259"/>
      <c r="AG305" s="259"/>
      <c r="AH305" s="259"/>
      <c r="AI305" s="259"/>
      <c r="AJ305" s="259"/>
      <c r="AK305" s="259"/>
      <c r="AL305" s="259"/>
      <c r="AM305" s="259"/>
      <c r="AO305" s="8">
        <v>6</v>
      </c>
      <c r="AP305" s="68" t="str">
        <f>ｸﾗﾌﾞ!$L$1553</f>
        <v/>
      </c>
    </row>
    <row r="306" spans="1:42">
      <c r="A306" s="1">
        <f t="shared" si="87"/>
        <v>0</v>
      </c>
      <c r="B306" s="249"/>
      <c r="C306" s="286"/>
      <c r="D306" s="128"/>
      <c r="E306" s="128"/>
      <c r="F306" s="289"/>
      <c r="G306" s="290"/>
      <c r="H306" s="279"/>
      <c r="I306" s="28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0"/>
      <c r="AL306" s="260"/>
      <c r="AM306" s="260"/>
      <c r="AO306" s="8">
        <v>7</v>
      </c>
      <c r="AP306" s="68" t="str">
        <f>ｸﾗﾌﾞ!$L$1555</f>
        <v/>
      </c>
    </row>
    <row r="307" spans="1:42">
      <c r="A307" s="1">
        <f t="shared" si="87"/>
        <v>0</v>
      </c>
      <c r="B307" s="250"/>
      <c r="C307" s="286"/>
      <c r="D307" s="128"/>
      <c r="E307" s="128"/>
      <c r="F307" s="291"/>
      <c r="G307" s="292"/>
      <c r="H307" s="281"/>
      <c r="I307" s="282"/>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O307" s="8">
        <v>8</v>
      </c>
      <c r="AP307" s="68" t="str">
        <f>ｸﾗﾌﾞ!$L$1557</f>
        <v/>
      </c>
    </row>
    <row r="308" spans="1:42">
      <c r="A308" s="1">
        <f t="shared" si="87"/>
        <v>0</v>
      </c>
      <c r="B308" s="248">
        <f t="shared" ref="B308" si="89">B305+1</f>
        <v>93</v>
      </c>
      <c r="C308" s="286"/>
      <c r="D308" s="128"/>
      <c r="E308" s="128"/>
      <c r="F308" s="287"/>
      <c r="G308" s="288"/>
      <c r="H308" s="277"/>
      <c r="I308" s="278"/>
      <c r="J308" s="259"/>
      <c r="K308" s="259"/>
      <c r="L308" s="259"/>
      <c r="M308" s="259"/>
      <c r="N308" s="259"/>
      <c r="O308" s="259"/>
      <c r="P308" s="259"/>
      <c r="Q308" s="259"/>
      <c r="R308" s="259"/>
      <c r="S308" s="259"/>
      <c r="T308" s="259"/>
      <c r="U308" s="259"/>
      <c r="V308" s="259"/>
      <c r="W308" s="259"/>
      <c r="X308" s="259"/>
      <c r="Y308" s="259"/>
      <c r="Z308" s="259"/>
      <c r="AA308" s="259"/>
      <c r="AB308" s="259"/>
      <c r="AC308" s="259"/>
      <c r="AD308" s="259"/>
      <c r="AE308" s="259"/>
      <c r="AF308" s="259"/>
      <c r="AG308" s="259"/>
      <c r="AH308" s="259"/>
      <c r="AI308" s="259"/>
      <c r="AJ308" s="259"/>
      <c r="AK308" s="259"/>
      <c r="AL308" s="259"/>
      <c r="AM308" s="259"/>
      <c r="AO308" s="8">
        <v>9</v>
      </c>
      <c r="AP308" s="68" t="str">
        <f>ｸﾗﾌﾞ!$L$1559</f>
        <v/>
      </c>
    </row>
    <row r="309" spans="1:42">
      <c r="A309" s="1">
        <f t="shared" si="87"/>
        <v>0</v>
      </c>
      <c r="B309" s="249"/>
      <c r="C309" s="286"/>
      <c r="D309" s="128"/>
      <c r="E309" s="128"/>
      <c r="F309" s="289"/>
      <c r="G309" s="290"/>
      <c r="H309" s="279"/>
      <c r="I309" s="28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O309" s="8">
        <v>10</v>
      </c>
      <c r="AP309" s="68" t="str">
        <f>ｸﾗﾌﾞ!$L$1561</f>
        <v/>
      </c>
    </row>
    <row r="310" spans="1:42">
      <c r="A310" s="1">
        <f t="shared" si="87"/>
        <v>0</v>
      </c>
      <c r="B310" s="250"/>
      <c r="C310" s="286"/>
      <c r="D310" s="128"/>
      <c r="E310" s="128"/>
      <c r="F310" s="291"/>
      <c r="G310" s="292"/>
      <c r="H310" s="281"/>
      <c r="I310" s="282"/>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O310" s="8">
        <v>11</v>
      </c>
      <c r="AP310" s="68" t="str">
        <f>ｸﾗﾌﾞ!$L$1563</f>
        <v/>
      </c>
    </row>
    <row r="311" spans="1:42">
      <c r="A311" s="1">
        <f t="shared" si="87"/>
        <v>0</v>
      </c>
      <c r="B311" s="248">
        <f>B308+1</f>
        <v>94</v>
      </c>
      <c r="C311" s="286"/>
      <c r="D311" s="128"/>
      <c r="E311" s="128"/>
      <c r="F311" s="287"/>
      <c r="G311" s="288"/>
      <c r="H311" s="277"/>
      <c r="I311" s="278"/>
      <c r="J311" s="259"/>
      <c r="K311" s="259"/>
      <c r="L311" s="259"/>
      <c r="M311" s="259"/>
      <c r="N311" s="259"/>
      <c r="O311" s="259"/>
      <c r="P311" s="259"/>
      <c r="Q311" s="259"/>
      <c r="R311" s="259"/>
      <c r="S311" s="259"/>
      <c r="T311" s="259"/>
      <c r="U311" s="259"/>
      <c r="V311" s="259"/>
      <c r="W311" s="259"/>
      <c r="X311" s="259"/>
      <c r="Y311" s="259"/>
      <c r="Z311" s="259"/>
      <c r="AA311" s="259"/>
      <c r="AB311" s="259"/>
      <c r="AC311" s="259"/>
      <c r="AD311" s="259"/>
      <c r="AE311" s="259"/>
      <c r="AF311" s="259"/>
      <c r="AG311" s="259"/>
      <c r="AH311" s="259"/>
      <c r="AI311" s="259"/>
      <c r="AJ311" s="259"/>
      <c r="AK311" s="259"/>
      <c r="AL311" s="259"/>
      <c r="AM311" s="259"/>
      <c r="AO311" s="8">
        <v>12</v>
      </c>
      <c r="AP311" s="68" t="str">
        <f>ｸﾗﾌﾞ!$L$1565</f>
        <v/>
      </c>
    </row>
    <row r="312" spans="1:42">
      <c r="A312" s="1">
        <f t="shared" si="87"/>
        <v>0</v>
      </c>
      <c r="B312" s="249"/>
      <c r="C312" s="286"/>
      <c r="D312" s="128"/>
      <c r="E312" s="128"/>
      <c r="F312" s="289"/>
      <c r="G312" s="290"/>
      <c r="H312" s="279"/>
      <c r="I312" s="28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O312" s="8">
        <v>13</v>
      </c>
      <c r="AP312" s="68" t="str">
        <f>ｸﾗﾌﾞ!$L$1567</f>
        <v/>
      </c>
    </row>
    <row r="313" spans="1:42">
      <c r="A313" s="1">
        <f t="shared" si="87"/>
        <v>0</v>
      </c>
      <c r="B313" s="250"/>
      <c r="C313" s="286"/>
      <c r="D313" s="128"/>
      <c r="E313" s="128"/>
      <c r="F313" s="291"/>
      <c r="G313" s="292"/>
      <c r="H313" s="281"/>
      <c r="I313" s="282"/>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O313" s="8">
        <v>14</v>
      </c>
      <c r="AP313" s="68" t="str">
        <f>ｸﾗﾌﾞ!$L$1569</f>
        <v/>
      </c>
    </row>
    <row r="314" spans="1:42">
      <c r="A314" s="1">
        <f t="shared" si="87"/>
        <v>0</v>
      </c>
      <c r="B314" s="248">
        <f t="shared" ref="B314" si="90">B311+1</f>
        <v>95</v>
      </c>
      <c r="C314" s="286"/>
      <c r="D314" s="128"/>
      <c r="E314" s="128"/>
      <c r="F314" s="287"/>
      <c r="G314" s="288"/>
      <c r="H314" s="277"/>
      <c r="I314" s="278"/>
      <c r="J314" s="259"/>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c r="AG314" s="259"/>
      <c r="AH314" s="259"/>
      <c r="AI314" s="259"/>
      <c r="AJ314" s="259"/>
      <c r="AK314" s="259"/>
      <c r="AL314" s="259"/>
      <c r="AM314" s="259"/>
      <c r="AO314" s="8">
        <v>15</v>
      </c>
      <c r="AP314" s="68" t="str">
        <f>ｸﾗﾌﾞ!$L$1571</f>
        <v/>
      </c>
    </row>
    <row r="315" spans="1:42">
      <c r="A315" s="1">
        <f t="shared" si="87"/>
        <v>0</v>
      </c>
      <c r="B315" s="249"/>
      <c r="C315" s="286"/>
      <c r="D315" s="128"/>
      <c r="E315" s="128"/>
      <c r="F315" s="289"/>
      <c r="G315" s="290"/>
      <c r="H315" s="279"/>
      <c r="I315" s="28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0"/>
      <c r="AL315" s="260"/>
      <c r="AM315" s="260"/>
      <c r="AO315" s="8">
        <v>16</v>
      </c>
      <c r="AP315" s="68" t="str">
        <f>ｸﾗﾌﾞ!$L$1573</f>
        <v/>
      </c>
    </row>
    <row r="316" spans="1:42">
      <c r="A316" s="1">
        <f t="shared" si="87"/>
        <v>0</v>
      </c>
      <c r="B316" s="250"/>
      <c r="C316" s="286"/>
      <c r="D316" s="128"/>
      <c r="E316" s="128"/>
      <c r="F316" s="291"/>
      <c r="G316" s="292"/>
      <c r="H316" s="281"/>
      <c r="I316" s="282"/>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O316" s="8">
        <v>17</v>
      </c>
      <c r="AP316" s="68" t="str">
        <f>ｸﾗﾌﾞ!$L$1575</f>
        <v/>
      </c>
    </row>
    <row r="317" spans="1:42">
      <c r="A317" s="1">
        <f t="shared" si="87"/>
        <v>0</v>
      </c>
      <c r="B317" s="248">
        <f t="shared" ref="B317" si="91">B314+1</f>
        <v>96</v>
      </c>
      <c r="C317" s="286"/>
      <c r="D317" s="128"/>
      <c r="E317" s="128"/>
      <c r="F317" s="287"/>
      <c r="G317" s="288"/>
      <c r="H317" s="277"/>
      <c r="I317" s="278"/>
      <c r="J317" s="259"/>
      <c r="K317" s="259"/>
      <c r="L317" s="259"/>
      <c r="M317" s="259"/>
      <c r="N317" s="259"/>
      <c r="O317" s="259"/>
      <c r="P317" s="259"/>
      <c r="Q317" s="259"/>
      <c r="R317" s="259"/>
      <c r="S317" s="259"/>
      <c r="T317" s="259"/>
      <c r="U317" s="259"/>
      <c r="V317" s="259"/>
      <c r="W317" s="259"/>
      <c r="X317" s="259"/>
      <c r="Y317" s="259"/>
      <c r="Z317" s="259"/>
      <c r="AA317" s="259"/>
      <c r="AB317" s="259"/>
      <c r="AC317" s="259"/>
      <c r="AD317" s="259"/>
      <c r="AE317" s="259"/>
      <c r="AF317" s="259"/>
      <c r="AG317" s="259"/>
      <c r="AH317" s="259"/>
      <c r="AI317" s="259"/>
      <c r="AJ317" s="259"/>
      <c r="AK317" s="259"/>
      <c r="AL317" s="259"/>
      <c r="AM317" s="259"/>
      <c r="AO317" s="8">
        <v>18</v>
      </c>
      <c r="AP317" s="68" t="str">
        <f>ｸﾗﾌﾞ!$L$1577</f>
        <v/>
      </c>
    </row>
    <row r="318" spans="1:42">
      <c r="A318" s="1">
        <f t="shared" si="87"/>
        <v>0</v>
      </c>
      <c r="B318" s="249"/>
      <c r="C318" s="286"/>
      <c r="D318" s="128"/>
      <c r="E318" s="128"/>
      <c r="F318" s="289"/>
      <c r="G318" s="290"/>
      <c r="H318" s="279"/>
      <c r="I318" s="28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0"/>
      <c r="AL318" s="260"/>
      <c r="AM318" s="260"/>
      <c r="AO318" s="8">
        <v>19</v>
      </c>
      <c r="AP318" s="68" t="str">
        <f>ｸﾗﾌﾞ!$L$1579</f>
        <v/>
      </c>
    </row>
    <row r="319" spans="1:42">
      <c r="A319" s="1">
        <f t="shared" si="87"/>
        <v>0</v>
      </c>
      <c r="B319" s="250"/>
      <c r="C319" s="286"/>
      <c r="D319" s="128"/>
      <c r="E319" s="128"/>
      <c r="F319" s="291"/>
      <c r="G319" s="292"/>
      <c r="H319" s="281"/>
      <c r="I319" s="282"/>
      <c r="J319" s="261"/>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O319" s="8">
        <v>20</v>
      </c>
      <c r="AP319" s="68" t="str">
        <f>ｸﾗﾌﾞ!$L$1581</f>
        <v/>
      </c>
    </row>
    <row r="320" spans="1:42">
      <c r="A320" s="1">
        <f t="shared" si="87"/>
        <v>0</v>
      </c>
      <c r="B320" s="248">
        <f t="shared" ref="B320" si="92">B317+1</f>
        <v>97</v>
      </c>
      <c r="C320" s="286"/>
      <c r="D320" s="128"/>
      <c r="E320" s="128"/>
      <c r="F320" s="287"/>
      <c r="G320" s="288"/>
      <c r="H320" s="277"/>
      <c r="I320" s="278"/>
      <c r="J320" s="259"/>
      <c r="K320" s="259"/>
      <c r="L320" s="259"/>
      <c r="M320" s="259"/>
      <c r="N320" s="259"/>
      <c r="O320" s="259"/>
      <c r="P320" s="259"/>
      <c r="Q320" s="259"/>
      <c r="R320" s="259"/>
      <c r="S320" s="259"/>
      <c r="T320" s="259"/>
      <c r="U320" s="259"/>
      <c r="V320" s="259"/>
      <c r="W320" s="259"/>
      <c r="X320" s="259"/>
      <c r="Y320" s="259"/>
      <c r="Z320" s="259"/>
      <c r="AA320" s="259"/>
      <c r="AB320" s="259"/>
      <c r="AC320" s="259"/>
      <c r="AD320" s="259"/>
      <c r="AE320" s="259"/>
      <c r="AF320" s="259"/>
      <c r="AG320" s="259"/>
      <c r="AH320" s="259"/>
      <c r="AI320" s="259"/>
      <c r="AJ320" s="259"/>
      <c r="AK320" s="259"/>
      <c r="AL320" s="259"/>
      <c r="AM320" s="259"/>
      <c r="AO320" s="8">
        <v>21</v>
      </c>
      <c r="AP320" s="68" t="str">
        <f>ｸﾗﾌﾞ!$L$1583</f>
        <v/>
      </c>
    </row>
    <row r="321" spans="1:42">
      <c r="A321" s="1">
        <f t="shared" si="87"/>
        <v>0</v>
      </c>
      <c r="B321" s="249"/>
      <c r="C321" s="286"/>
      <c r="D321" s="128"/>
      <c r="E321" s="128"/>
      <c r="F321" s="289"/>
      <c r="G321" s="290"/>
      <c r="H321" s="279"/>
      <c r="I321" s="280"/>
      <c r="J321" s="260"/>
      <c r="K321" s="260"/>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0"/>
      <c r="AL321" s="260"/>
      <c r="AM321" s="260"/>
      <c r="AO321" s="8">
        <v>22</v>
      </c>
      <c r="AP321" s="68" t="str">
        <f>ｸﾗﾌﾞ!$L$1585</f>
        <v/>
      </c>
    </row>
    <row r="322" spans="1:42">
      <c r="A322" s="1">
        <f t="shared" si="87"/>
        <v>0</v>
      </c>
      <c r="B322" s="250"/>
      <c r="C322" s="286"/>
      <c r="D322" s="128"/>
      <c r="E322" s="128"/>
      <c r="F322" s="291"/>
      <c r="G322" s="292"/>
      <c r="H322" s="281"/>
      <c r="I322" s="282"/>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O322" s="8">
        <v>23</v>
      </c>
      <c r="AP322" s="68" t="str">
        <f>ｸﾗﾌﾞ!$L$1587</f>
        <v/>
      </c>
    </row>
    <row r="323" spans="1:42">
      <c r="A323" s="1">
        <f t="shared" si="87"/>
        <v>0</v>
      </c>
      <c r="B323" s="248">
        <f t="shared" ref="B323" si="93">B320+1</f>
        <v>98</v>
      </c>
      <c r="C323" s="286"/>
      <c r="D323" s="128"/>
      <c r="E323" s="128"/>
      <c r="F323" s="287"/>
      <c r="G323" s="288"/>
      <c r="H323" s="277"/>
      <c r="I323" s="278"/>
      <c r="J323" s="259"/>
      <c r="K323" s="259"/>
      <c r="L323" s="259"/>
      <c r="M323" s="259"/>
      <c r="N323" s="259"/>
      <c r="O323" s="259"/>
      <c r="P323" s="259"/>
      <c r="Q323" s="259"/>
      <c r="R323" s="259"/>
      <c r="S323" s="259"/>
      <c r="T323" s="259"/>
      <c r="U323" s="259"/>
      <c r="V323" s="259"/>
      <c r="W323" s="259"/>
      <c r="X323" s="259"/>
      <c r="Y323" s="259"/>
      <c r="Z323" s="259"/>
      <c r="AA323" s="259"/>
      <c r="AB323" s="259"/>
      <c r="AC323" s="259"/>
      <c r="AD323" s="259"/>
      <c r="AE323" s="259"/>
      <c r="AF323" s="259"/>
      <c r="AG323" s="259"/>
      <c r="AH323" s="259"/>
      <c r="AI323" s="259"/>
      <c r="AJ323" s="259"/>
      <c r="AK323" s="259"/>
      <c r="AL323" s="259"/>
      <c r="AM323" s="259"/>
      <c r="AO323" s="8">
        <v>24</v>
      </c>
      <c r="AP323" s="68" t="str">
        <f>ｸﾗﾌﾞ!$L$1589</f>
        <v/>
      </c>
    </row>
    <row r="324" spans="1:42">
      <c r="A324" s="1">
        <f t="shared" si="87"/>
        <v>0</v>
      </c>
      <c r="B324" s="249"/>
      <c r="C324" s="286"/>
      <c r="D324" s="128"/>
      <c r="E324" s="128"/>
      <c r="F324" s="289"/>
      <c r="G324" s="290"/>
      <c r="H324" s="279"/>
      <c r="I324" s="28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O324" s="8">
        <v>25</v>
      </c>
      <c r="AP324" s="68" t="str">
        <f>ｸﾗﾌﾞ!$L$1591</f>
        <v/>
      </c>
    </row>
    <row r="325" spans="1:42">
      <c r="A325" s="1">
        <f t="shared" si="87"/>
        <v>0</v>
      </c>
      <c r="B325" s="250"/>
      <c r="C325" s="286"/>
      <c r="D325" s="128"/>
      <c r="E325" s="128"/>
      <c r="F325" s="291"/>
      <c r="G325" s="292"/>
      <c r="H325" s="281"/>
      <c r="I325" s="282"/>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O325" s="8">
        <v>26</v>
      </c>
      <c r="AP325" s="68" t="str">
        <f>ｸﾗﾌﾞ!$L$1593</f>
        <v/>
      </c>
    </row>
    <row r="326" spans="1:42">
      <c r="A326" s="1">
        <f t="shared" si="87"/>
        <v>0</v>
      </c>
      <c r="B326" s="248">
        <f t="shared" ref="B326" si="94">B323+1</f>
        <v>99</v>
      </c>
      <c r="C326" s="286"/>
      <c r="D326" s="128"/>
      <c r="E326" s="128"/>
      <c r="F326" s="287"/>
      <c r="G326" s="288"/>
      <c r="H326" s="277"/>
      <c r="I326" s="278"/>
      <c r="J326" s="259"/>
      <c r="K326" s="259"/>
      <c r="L326" s="259"/>
      <c r="M326" s="259"/>
      <c r="N326" s="259"/>
      <c r="O326" s="259"/>
      <c r="P326" s="259"/>
      <c r="Q326" s="259"/>
      <c r="R326" s="259"/>
      <c r="S326" s="259"/>
      <c r="T326" s="259"/>
      <c r="U326" s="259"/>
      <c r="V326" s="259"/>
      <c r="W326" s="259"/>
      <c r="X326" s="259"/>
      <c r="Y326" s="259"/>
      <c r="Z326" s="259"/>
      <c r="AA326" s="259"/>
      <c r="AB326" s="259"/>
      <c r="AC326" s="259"/>
      <c r="AD326" s="259"/>
      <c r="AE326" s="259"/>
      <c r="AF326" s="259"/>
      <c r="AG326" s="259"/>
      <c r="AH326" s="259"/>
      <c r="AI326" s="259"/>
      <c r="AJ326" s="259"/>
      <c r="AK326" s="259"/>
      <c r="AL326" s="259"/>
      <c r="AM326" s="259"/>
      <c r="AO326" s="8">
        <v>27</v>
      </c>
      <c r="AP326" s="68" t="str">
        <f>ｸﾗﾌﾞ!$L$1595</f>
        <v/>
      </c>
    </row>
    <row r="327" spans="1:42">
      <c r="A327" s="1">
        <f t="shared" si="87"/>
        <v>0</v>
      </c>
      <c r="B327" s="249"/>
      <c r="C327" s="286"/>
      <c r="D327" s="128"/>
      <c r="E327" s="128"/>
      <c r="F327" s="289"/>
      <c r="G327" s="290"/>
      <c r="H327" s="279"/>
      <c r="I327" s="28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0"/>
      <c r="AL327" s="260"/>
      <c r="AM327" s="260"/>
      <c r="AO327" s="8">
        <v>28</v>
      </c>
      <c r="AP327" s="68" t="str">
        <f>ｸﾗﾌﾞ!$L$1597</f>
        <v/>
      </c>
    </row>
    <row r="328" spans="1:42">
      <c r="A328" s="1">
        <f t="shared" si="87"/>
        <v>0</v>
      </c>
      <c r="B328" s="250"/>
      <c r="C328" s="286"/>
      <c r="D328" s="128"/>
      <c r="E328" s="128"/>
      <c r="F328" s="291"/>
      <c r="G328" s="292"/>
      <c r="H328" s="281"/>
      <c r="I328" s="282"/>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O328" s="8">
        <v>29</v>
      </c>
      <c r="AP328" s="68" t="str">
        <f>ｸﾗﾌﾞ!$L$1599</f>
        <v/>
      </c>
    </row>
    <row r="329" spans="1:42">
      <c r="A329" s="1">
        <f t="shared" si="87"/>
        <v>0</v>
      </c>
      <c r="B329" s="248">
        <f t="shared" ref="B329" si="95">B326+1</f>
        <v>100</v>
      </c>
      <c r="C329" s="286"/>
      <c r="D329" s="128"/>
      <c r="E329" s="128"/>
      <c r="F329" s="287"/>
      <c r="G329" s="288"/>
      <c r="H329" s="277"/>
      <c r="I329" s="278"/>
      <c r="J329" s="259"/>
      <c r="K329" s="259"/>
      <c r="L329" s="259"/>
      <c r="M329" s="259"/>
      <c r="N329" s="259"/>
      <c r="O329" s="259"/>
      <c r="P329" s="259"/>
      <c r="Q329" s="259"/>
      <c r="R329" s="259"/>
      <c r="S329" s="259"/>
      <c r="T329" s="259"/>
      <c r="U329" s="259"/>
      <c r="V329" s="259"/>
      <c r="W329" s="259"/>
      <c r="X329" s="259"/>
      <c r="Y329" s="259"/>
      <c r="Z329" s="259"/>
      <c r="AA329" s="259"/>
      <c r="AB329" s="259"/>
      <c r="AC329" s="259"/>
      <c r="AD329" s="259"/>
      <c r="AE329" s="259"/>
      <c r="AF329" s="259"/>
      <c r="AG329" s="259"/>
      <c r="AH329" s="259"/>
      <c r="AI329" s="259"/>
      <c r="AJ329" s="259"/>
      <c r="AK329" s="259"/>
      <c r="AL329" s="259"/>
      <c r="AM329" s="259"/>
      <c r="AO329" s="10">
        <v>30</v>
      </c>
      <c r="AP329" s="69" t="str">
        <f>ｸﾗﾌﾞ!$L$1601</f>
        <v/>
      </c>
    </row>
    <row r="330" spans="1:42">
      <c r="A330" s="1">
        <f t="shared" si="87"/>
        <v>0</v>
      </c>
      <c r="B330" s="249"/>
      <c r="C330" s="286"/>
      <c r="D330" s="128"/>
      <c r="E330" s="128"/>
      <c r="F330" s="289"/>
      <c r="G330" s="290"/>
      <c r="H330" s="279"/>
      <c r="I330" s="28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0"/>
      <c r="AL330" s="260"/>
      <c r="AM330" s="260"/>
    </row>
    <row r="331" spans="1:42">
      <c r="A331" s="1">
        <f t="shared" si="87"/>
        <v>0</v>
      </c>
      <c r="B331" s="250"/>
      <c r="C331" s="286"/>
      <c r="D331" s="128"/>
      <c r="E331" s="128"/>
      <c r="F331" s="291"/>
      <c r="G331" s="292"/>
      <c r="H331" s="281"/>
      <c r="I331" s="282"/>
      <c r="J331" s="261"/>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row>
    <row r="332" spans="1:42">
      <c r="J332" s="2">
        <f>SUM(J5:J34,J38:J67,J71:J100,J104:J133,J137:J166,J170:J199,J203:J232,J236:J265,J269:J298,J302:J331)</f>
        <v>0</v>
      </c>
      <c r="K332" s="2">
        <f t="shared" ref="K332:AM332" si="96">SUM(K5:K34,K38:K67,K71:K100,K104:K133,K137:K166,K170:K199,K203:K232,K236:K265,K269:K298,K302:K331)</f>
        <v>0</v>
      </c>
      <c r="L332" s="2">
        <f t="shared" si="96"/>
        <v>0</v>
      </c>
      <c r="M332" s="2">
        <f t="shared" si="96"/>
        <v>0</v>
      </c>
      <c r="N332" s="2">
        <f t="shared" si="96"/>
        <v>0</v>
      </c>
      <c r="O332" s="2">
        <f t="shared" si="96"/>
        <v>0</v>
      </c>
      <c r="P332" s="2">
        <f t="shared" si="96"/>
        <v>0</v>
      </c>
      <c r="Q332" s="2">
        <f t="shared" si="96"/>
        <v>0</v>
      </c>
      <c r="R332" s="2">
        <f t="shared" si="96"/>
        <v>0</v>
      </c>
      <c r="S332" s="2">
        <f t="shared" si="96"/>
        <v>0</v>
      </c>
      <c r="T332" s="2">
        <f t="shared" si="96"/>
        <v>0</v>
      </c>
      <c r="U332" s="2">
        <f t="shared" si="96"/>
        <v>0</v>
      </c>
      <c r="V332" s="2">
        <f t="shared" si="96"/>
        <v>0</v>
      </c>
      <c r="W332" s="2">
        <f t="shared" si="96"/>
        <v>0</v>
      </c>
      <c r="X332" s="2">
        <f t="shared" si="96"/>
        <v>0</v>
      </c>
      <c r="Y332" s="2">
        <f t="shared" si="96"/>
        <v>0</v>
      </c>
      <c r="Z332" s="2">
        <f t="shared" si="96"/>
        <v>0</v>
      </c>
      <c r="AA332" s="2">
        <f t="shared" si="96"/>
        <v>0</v>
      </c>
      <c r="AB332" s="2">
        <f t="shared" si="96"/>
        <v>0</v>
      </c>
      <c r="AC332" s="2">
        <f t="shared" si="96"/>
        <v>0</v>
      </c>
      <c r="AD332" s="2">
        <f t="shared" si="96"/>
        <v>0</v>
      </c>
      <c r="AE332" s="2">
        <f t="shared" si="96"/>
        <v>0</v>
      </c>
      <c r="AF332" s="2">
        <f t="shared" si="96"/>
        <v>0</v>
      </c>
      <c r="AG332" s="2">
        <f t="shared" si="96"/>
        <v>0</v>
      </c>
      <c r="AH332" s="2">
        <f t="shared" si="96"/>
        <v>0</v>
      </c>
      <c r="AI332" s="2">
        <f t="shared" si="96"/>
        <v>0</v>
      </c>
      <c r="AJ332" s="2">
        <f t="shared" si="96"/>
        <v>0</v>
      </c>
      <c r="AK332" s="2">
        <f t="shared" si="96"/>
        <v>0</v>
      </c>
      <c r="AL332" s="2">
        <f t="shared" si="96"/>
        <v>0</v>
      </c>
      <c r="AM332" s="2">
        <f t="shared" si="96"/>
        <v>0</v>
      </c>
    </row>
  </sheetData>
  <sheetProtection sheet="1" selectLockedCells="1" autoFilter="0"/>
  <autoFilter ref="A1:AP332" xr:uid="{F8BEF318-FE04-4B98-BF78-8194B30163C6}">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3691">
    <mergeCell ref="AF329:AF331"/>
    <mergeCell ref="AG329:AG331"/>
    <mergeCell ref="AH329:AH331"/>
    <mergeCell ref="AI329:AI331"/>
    <mergeCell ref="AJ329:AJ331"/>
    <mergeCell ref="AK329:AK331"/>
    <mergeCell ref="AL329:AL331"/>
    <mergeCell ref="AM329:AM331"/>
    <mergeCell ref="AM326:AM328"/>
    <mergeCell ref="F329:G331"/>
    <mergeCell ref="J329:J331"/>
    <mergeCell ref="K329:K331"/>
    <mergeCell ref="L329:L331"/>
    <mergeCell ref="M329:M331"/>
    <mergeCell ref="N329:N331"/>
    <mergeCell ref="O329:O331"/>
    <mergeCell ref="P329:P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D326:AD328"/>
    <mergeCell ref="AE326:AE328"/>
    <mergeCell ref="AF326:AF328"/>
    <mergeCell ref="AG326:AG328"/>
    <mergeCell ref="AH326:AH328"/>
    <mergeCell ref="AI326:AI328"/>
    <mergeCell ref="AJ326:AJ328"/>
    <mergeCell ref="AK326:AK328"/>
    <mergeCell ref="AL326:AL328"/>
    <mergeCell ref="AL323:AL325"/>
    <mergeCell ref="AM323:AM325"/>
    <mergeCell ref="F326:G328"/>
    <mergeCell ref="J326:J328"/>
    <mergeCell ref="K326:K328"/>
    <mergeCell ref="L326:L328"/>
    <mergeCell ref="M326:M328"/>
    <mergeCell ref="N326:N328"/>
    <mergeCell ref="O326:O328"/>
    <mergeCell ref="P326:P328"/>
    <mergeCell ref="Q326:Q328"/>
    <mergeCell ref="R326:R328"/>
    <mergeCell ref="S326:S328"/>
    <mergeCell ref="T326:T328"/>
    <mergeCell ref="U326:U328"/>
    <mergeCell ref="V326:V328"/>
    <mergeCell ref="W326:W328"/>
    <mergeCell ref="X326:X328"/>
    <mergeCell ref="Y326:Y328"/>
    <mergeCell ref="Z326:Z328"/>
    <mergeCell ref="AA326:AA328"/>
    <mergeCell ref="Z323:Z325"/>
    <mergeCell ref="AA323:AA325"/>
    <mergeCell ref="AB323:AB325"/>
    <mergeCell ref="AE329:AE331"/>
    <mergeCell ref="AB326:AB328"/>
    <mergeCell ref="AC326:AC328"/>
    <mergeCell ref="AC323:AC325"/>
    <mergeCell ref="AD323:AD325"/>
    <mergeCell ref="AE323:AE325"/>
    <mergeCell ref="AF323:AF325"/>
    <mergeCell ref="AG323:AG325"/>
    <mergeCell ref="AH323:AH325"/>
    <mergeCell ref="AI323:AI325"/>
    <mergeCell ref="AJ323:AJ325"/>
    <mergeCell ref="AK323:AK325"/>
    <mergeCell ref="AK320:AK322"/>
    <mergeCell ref="AL320:AL322"/>
    <mergeCell ref="AM320:AM322"/>
    <mergeCell ref="F323:G325"/>
    <mergeCell ref="J323:J325"/>
    <mergeCell ref="K323:K325"/>
    <mergeCell ref="L323:L325"/>
    <mergeCell ref="M323:M325"/>
    <mergeCell ref="N323:N325"/>
    <mergeCell ref="O323:O325"/>
    <mergeCell ref="P323:P325"/>
    <mergeCell ref="Q323:Q325"/>
    <mergeCell ref="R323:R325"/>
    <mergeCell ref="S323:S325"/>
    <mergeCell ref="T323:T325"/>
    <mergeCell ref="U323:U325"/>
    <mergeCell ref="V323:V325"/>
    <mergeCell ref="W323:W325"/>
    <mergeCell ref="X323:X325"/>
    <mergeCell ref="Y323:Y325"/>
    <mergeCell ref="AM317:AM319"/>
    <mergeCell ref="F320:G322"/>
    <mergeCell ref="J320:J322"/>
    <mergeCell ref="K320:K322"/>
    <mergeCell ref="L320:L322"/>
    <mergeCell ref="M320:M322"/>
    <mergeCell ref="N320:N322"/>
    <mergeCell ref="O320:O322"/>
    <mergeCell ref="P320:P322"/>
    <mergeCell ref="Q320:Q322"/>
    <mergeCell ref="R320:R322"/>
    <mergeCell ref="S320:S322"/>
    <mergeCell ref="T320:T322"/>
    <mergeCell ref="U320:U322"/>
    <mergeCell ref="V320:V322"/>
    <mergeCell ref="W320:W322"/>
    <mergeCell ref="U317:U319"/>
    <mergeCell ref="V317:V319"/>
    <mergeCell ref="W317:W319"/>
    <mergeCell ref="X317:X319"/>
    <mergeCell ref="Y317:Y319"/>
    <mergeCell ref="Z317:Z319"/>
    <mergeCell ref="AB320:AB322"/>
    <mergeCell ref="AC320:AC322"/>
    <mergeCell ref="AD320:AD322"/>
    <mergeCell ref="AE320:AE322"/>
    <mergeCell ref="AF320:AF322"/>
    <mergeCell ref="AG320:AG322"/>
    <mergeCell ref="J317:J319"/>
    <mergeCell ref="K317:K319"/>
    <mergeCell ref="L317:L319"/>
    <mergeCell ref="M317:M319"/>
    <mergeCell ref="N317:N319"/>
    <mergeCell ref="O317:O319"/>
    <mergeCell ref="P317:P319"/>
    <mergeCell ref="Q317:Q319"/>
    <mergeCell ref="AE314:AE316"/>
    <mergeCell ref="AF314:AF316"/>
    <mergeCell ref="AG314:AG316"/>
    <mergeCell ref="AH314:AH316"/>
    <mergeCell ref="AI314:AI316"/>
    <mergeCell ref="AJ314:AJ316"/>
    <mergeCell ref="AK314:AK316"/>
    <mergeCell ref="AJ320:AJ322"/>
    <mergeCell ref="AJ317:AJ319"/>
    <mergeCell ref="AK317:AK319"/>
    <mergeCell ref="AL314:AL316"/>
    <mergeCell ref="X320:X322"/>
    <mergeCell ref="Y320:Y322"/>
    <mergeCell ref="Z320:Z322"/>
    <mergeCell ref="AA320:AA322"/>
    <mergeCell ref="AA317:AA319"/>
    <mergeCell ref="AB317:AB319"/>
    <mergeCell ref="AC317:AC319"/>
    <mergeCell ref="AD317:AD319"/>
    <mergeCell ref="AE317:AE319"/>
    <mergeCell ref="AF317:AF319"/>
    <mergeCell ref="AG317:AG319"/>
    <mergeCell ref="AH317:AH319"/>
    <mergeCell ref="AI317:AI319"/>
    <mergeCell ref="R317:R319"/>
    <mergeCell ref="S317:S319"/>
    <mergeCell ref="T317:T319"/>
    <mergeCell ref="AH320:AH322"/>
    <mergeCell ref="AI320:AI322"/>
    <mergeCell ref="AL317:AL319"/>
    <mergeCell ref="AM314:AM316"/>
    <mergeCell ref="AM311:AM313"/>
    <mergeCell ref="F314:G316"/>
    <mergeCell ref="J314:J316"/>
    <mergeCell ref="K314:K316"/>
    <mergeCell ref="L314:L316"/>
    <mergeCell ref="M314:M316"/>
    <mergeCell ref="N314:N316"/>
    <mergeCell ref="O314:O316"/>
    <mergeCell ref="P314:P316"/>
    <mergeCell ref="Q314:Q316"/>
    <mergeCell ref="R314:R316"/>
    <mergeCell ref="S314:S316"/>
    <mergeCell ref="T314:T316"/>
    <mergeCell ref="U314:U316"/>
    <mergeCell ref="V314:V316"/>
    <mergeCell ref="W314:W316"/>
    <mergeCell ref="X314:X316"/>
    <mergeCell ref="Y314:Y316"/>
    <mergeCell ref="Z314:Z316"/>
    <mergeCell ref="AA314:AA316"/>
    <mergeCell ref="AB314:AB316"/>
    <mergeCell ref="AC314:AC316"/>
    <mergeCell ref="AD314:AD316"/>
    <mergeCell ref="AD311:AD313"/>
    <mergeCell ref="AE311:AE313"/>
    <mergeCell ref="AF311:AF313"/>
    <mergeCell ref="AG311:AG313"/>
    <mergeCell ref="AH311:AH313"/>
    <mergeCell ref="AI311:AI313"/>
    <mergeCell ref="AJ311:AJ313"/>
    <mergeCell ref="AK311:AK313"/>
    <mergeCell ref="AL311:AL313"/>
    <mergeCell ref="AL308:AL310"/>
    <mergeCell ref="AM308:AM310"/>
    <mergeCell ref="F311:G313"/>
    <mergeCell ref="J311:J313"/>
    <mergeCell ref="K311:K313"/>
    <mergeCell ref="L311:L313"/>
    <mergeCell ref="M311:M313"/>
    <mergeCell ref="N311:N313"/>
    <mergeCell ref="O311:O313"/>
    <mergeCell ref="P311:P313"/>
    <mergeCell ref="Q311:Q313"/>
    <mergeCell ref="R311:R313"/>
    <mergeCell ref="S311:S313"/>
    <mergeCell ref="T311:T313"/>
    <mergeCell ref="U311:U313"/>
    <mergeCell ref="V311:V313"/>
    <mergeCell ref="W311:W313"/>
    <mergeCell ref="X311:X313"/>
    <mergeCell ref="Y311:Y313"/>
    <mergeCell ref="Z311:Z313"/>
    <mergeCell ref="AA311:AA313"/>
    <mergeCell ref="AB311:AB313"/>
    <mergeCell ref="AC311:AC313"/>
    <mergeCell ref="AC308:AC310"/>
    <mergeCell ref="AD308:AD310"/>
    <mergeCell ref="AE308:AE310"/>
    <mergeCell ref="AF308:AF310"/>
    <mergeCell ref="AG308:AG310"/>
    <mergeCell ref="AH308:AH310"/>
    <mergeCell ref="AI308:AI310"/>
    <mergeCell ref="AJ308:AJ310"/>
    <mergeCell ref="AK308:AK310"/>
    <mergeCell ref="AK305:AK307"/>
    <mergeCell ref="AL305:AL307"/>
    <mergeCell ref="AM305:AM307"/>
    <mergeCell ref="F308:G310"/>
    <mergeCell ref="J308:J310"/>
    <mergeCell ref="K308:K310"/>
    <mergeCell ref="L308:L310"/>
    <mergeCell ref="M308:M310"/>
    <mergeCell ref="N308:N310"/>
    <mergeCell ref="O308:O310"/>
    <mergeCell ref="P308:P310"/>
    <mergeCell ref="Q308:Q310"/>
    <mergeCell ref="R308:R310"/>
    <mergeCell ref="S308:S310"/>
    <mergeCell ref="T308:T310"/>
    <mergeCell ref="U308:U310"/>
    <mergeCell ref="V308:V310"/>
    <mergeCell ref="W308:W310"/>
    <mergeCell ref="X308:X310"/>
    <mergeCell ref="Y308:Y310"/>
    <mergeCell ref="Z308:Z310"/>
    <mergeCell ref="AA308:AA310"/>
    <mergeCell ref="AB308:AB310"/>
    <mergeCell ref="AB305:AB307"/>
    <mergeCell ref="AC305:AC307"/>
    <mergeCell ref="AD305:AD307"/>
    <mergeCell ref="AE305:AE307"/>
    <mergeCell ref="AF305:AF307"/>
    <mergeCell ref="AG305:AG307"/>
    <mergeCell ref="AH305:AH307"/>
    <mergeCell ref="AI305:AI307"/>
    <mergeCell ref="AJ305:AJ307"/>
    <mergeCell ref="AJ302:AJ304"/>
    <mergeCell ref="AK302:AK304"/>
    <mergeCell ref="AL302:AL304"/>
    <mergeCell ref="AM302:AM304"/>
    <mergeCell ref="F305:G307"/>
    <mergeCell ref="J305:J307"/>
    <mergeCell ref="K305:K307"/>
    <mergeCell ref="L305:L307"/>
    <mergeCell ref="M305:M307"/>
    <mergeCell ref="N305:N307"/>
    <mergeCell ref="O305:O307"/>
    <mergeCell ref="P305:P307"/>
    <mergeCell ref="Q305:Q307"/>
    <mergeCell ref="R305:R307"/>
    <mergeCell ref="S305:S307"/>
    <mergeCell ref="T305:T307"/>
    <mergeCell ref="U305:U307"/>
    <mergeCell ref="V305:V307"/>
    <mergeCell ref="W305:W307"/>
    <mergeCell ref="X305:X307"/>
    <mergeCell ref="Y305:Y307"/>
    <mergeCell ref="Z305:Z307"/>
    <mergeCell ref="AA305:AA307"/>
    <mergeCell ref="AA302:AA304"/>
    <mergeCell ref="AB302:AB304"/>
    <mergeCell ref="AC302:AC304"/>
    <mergeCell ref="AD302:AD304"/>
    <mergeCell ref="AE302:AE304"/>
    <mergeCell ref="AF302:AF304"/>
    <mergeCell ref="AG302:AG304"/>
    <mergeCell ref="AH302:AH304"/>
    <mergeCell ref="AI302:AI304"/>
    <mergeCell ref="R302:R304"/>
    <mergeCell ref="S302:S304"/>
    <mergeCell ref="T302:T304"/>
    <mergeCell ref="U302:U304"/>
    <mergeCell ref="V302:V304"/>
    <mergeCell ref="W302:W304"/>
    <mergeCell ref="X302:X304"/>
    <mergeCell ref="Y302:Y304"/>
    <mergeCell ref="Z302:Z304"/>
    <mergeCell ref="J302:J304"/>
    <mergeCell ref="K302:K304"/>
    <mergeCell ref="L302:L304"/>
    <mergeCell ref="M302:M304"/>
    <mergeCell ref="N302:N304"/>
    <mergeCell ref="O302:O304"/>
    <mergeCell ref="P302:P304"/>
    <mergeCell ref="Q302:Q304"/>
    <mergeCell ref="AF296:AF298"/>
    <mergeCell ref="AG296:AG298"/>
    <mergeCell ref="AH296:AH298"/>
    <mergeCell ref="AI296:AI298"/>
    <mergeCell ref="AJ296:AJ298"/>
    <mergeCell ref="AK296:AK298"/>
    <mergeCell ref="AL296:AL298"/>
    <mergeCell ref="AM296:AM298"/>
    <mergeCell ref="AM293:AM295"/>
    <mergeCell ref="F296:G298"/>
    <mergeCell ref="J296:J298"/>
    <mergeCell ref="K296:K298"/>
    <mergeCell ref="L296:L298"/>
    <mergeCell ref="M296:M298"/>
    <mergeCell ref="N296:N298"/>
    <mergeCell ref="O296:O298"/>
    <mergeCell ref="P296:P298"/>
    <mergeCell ref="Q296:Q298"/>
    <mergeCell ref="R296:R298"/>
    <mergeCell ref="S296:S298"/>
    <mergeCell ref="T296:T298"/>
    <mergeCell ref="U296:U298"/>
    <mergeCell ref="V296:V298"/>
    <mergeCell ref="W296:W298"/>
    <mergeCell ref="X296:X298"/>
    <mergeCell ref="Y296:Y298"/>
    <mergeCell ref="Z296:Z298"/>
    <mergeCell ref="AA296:AA298"/>
    <mergeCell ref="AB296:AB298"/>
    <mergeCell ref="AC296:AC298"/>
    <mergeCell ref="AD296:AD298"/>
    <mergeCell ref="AD293:AD295"/>
    <mergeCell ref="AE293:AE295"/>
    <mergeCell ref="AF293:AF295"/>
    <mergeCell ref="AG293:AG295"/>
    <mergeCell ref="AH293:AH295"/>
    <mergeCell ref="AI293:AI295"/>
    <mergeCell ref="AJ293:AJ295"/>
    <mergeCell ref="AK293:AK295"/>
    <mergeCell ref="AL293:AL295"/>
    <mergeCell ref="AL290:AL292"/>
    <mergeCell ref="AM290:AM292"/>
    <mergeCell ref="F293:G295"/>
    <mergeCell ref="J293:J295"/>
    <mergeCell ref="K293:K295"/>
    <mergeCell ref="L293:L295"/>
    <mergeCell ref="M293:M295"/>
    <mergeCell ref="N293:N295"/>
    <mergeCell ref="O293:O295"/>
    <mergeCell ref="P293:P295"/>
    <mergeCell ref="Q293:Q295"/>
    <mergeCell ref="R293:R295"/>
    <mergeCell ref="S293:S295"/>
    <mergeCell ref="T293:T295"/>
    <mergeCell ref="U293:U295"/>
    <mergeCell ref="V293:V295"/>
    <mergeCell ref="W293:W295"/>
    <mergeCell ref="X293:X295"/>
    <mergeCell ref="Y293:Y295"/>
    <mergeCell ref="Z293:Z295"/>
    <mergeCell ref="AA293:AA295"/>
    <mergeCell ref="Z290:Z292"/>
    <mergeCell ref="AA290:AA292"/>
    <mergeCell ref="AB290:AB292"/>
    <mergeCell ref="AE296:AE298"/>
    <mergeCell ref="AB293:AB295"/>
    <mergeCell ref="AC293:AC295"/>
    <mergeCell ref="AC290:AC292"/>
    <mergeCell ref="AD290:AD292"/>
    <mergeCell ref="AE290:AE292"/>
    <mergeCell ref="AF290:AF292"/>
    <mergeCell ref="AG290:AG292"/>
    <mergeCell ref="AH290:AH292"/>
    <mergeCell ref="AI290:AI292"/>
    <mergeCell ref="AJ290:AJ292"/>
    <mergeCell ref="AK290:AK292"/>
    <mergeCell ref="AK287:AK289"/>
    <mergeCell ref="AL287:AL289"/>
    <mergeCell ref="AM287:AM289"/>
    <mergeCell ref="F290:G292"/>
    <mergeCell ref="J290:J292"/>
    <mergeCell ref="K290:K292"/>
    <mergeCell ref="L290:L292"/>
    <mergeCell ref="M290:M292"/>
    <mergeCell ref="N290:N292"/>
    <mergeCell ref="O290:O292"/>
    <mergeCell ref="P290:P292"/>
    <mergeCell ref="Q290:Q292"/>
    <mergeCell ref="R290:R292"/>
    <mergeCell ref="S290:S292"/>
    <mergeCell ref="T290:T292"/>
    <mergeCell ref="U290:U292"/>
    <mergeCell ref="V290:V292"/>
    <mergeCell ref="W290:W292"/>
    <mergeCell ref="X290:X292"/>
    <mergeCell ref="Y290:Y292"/>
    <mergeCell ref="AM284:AM286"/>
    <mergeCell ref="F287:G289"/>
    <mergeCell ref="J287:J289"/>
    <mergeCell ref="K287:K289"/>
    <mergeCell ref="L287:L289"/>
    <mergeCell ref="M287:M289"/>
    <mergeCell ref="N287:N289"/>
    <mergeCell ref="O287:O289"/>
    <mergeCell ref="P287:P289"/>
    <mergeCell ref="Q287:Q289"/>
    <mergeCell ref="R287:R289"/>
    <mergeCell ref="S287:S289"/>
    <mergeCell ref="T287:T289"/>
    <mergeCell ref="U287:U289"/>
    <mergeCell ref="V287:V289"/>
    <mergeCell ref="W287:W289"/>
    <mergeCell ref="U284:U286"/>
    <mergeCell ref="V284:V286"/>
    <mergeCell ref="W284:W286"/>
    <mergeCell ref="X284:X286"/>
    <mergeCell ref="Y284:Y286"/>
    <mergeCell ref="Z284:Z286"/>
    <mergeCell ref="AB287:AB289"/>
    <mergeCell ref="AC287:AC289"/>
    <mergeCell ref="AD287:AD289"/>
    <mergeCell ref="AE287:AE289"/>
    <mergeCell ref="AF287:AF289"/>
    <mergeCell ref="AG287:AG289"/>
    <mergeCell ref="J284:J286"/>
    <mergeCell ref="K284:K286"/>
    <mergeCell ref="L284:L286"/>
    <mergeCell ref="M284:M286"/>
    <mergeCell ref="N284:N286"/>
    <mergeCell ref="O284:O286"/>
    <mergeCell ref="P284:P286"/>
    <mergeCell ref="Q284:Q286"/>
    <mergeCell ref="AE281:AE283"/>
    <mergeCell ref="AF281:AF283"/>
    <mergeCell ref="AG281:AG283"/>
    <mergeCell ref="AH281:AH283"/>
    <mergeCell ref="AI281:AI283"/>
    <mergeCell ref="AJ281:AJ283"/>
    <mergeCell ref="AK281:AK283"/>
    <mergeCell ref="AJ287:AJ289"/>
    <mergeCell ref="AJ284:AJ286"/>
    <mergeCell ref="AK284:AK286"/>
    <mergeCell ref="AL281:AL283"/>
    <mergeCell ref="X287:X289"/>
    <mergeCell ref="Y287:Y289"/>
    <mergeCell ref="Z287:Z289"/>
    <mergeCell ref="AA287:AA289"/>
    <mergeCell ref="AA284:AA286"/>
    <mergeCell ref="AB284:AB286"/>
    <mergeCell ref="AC284:AC286"/>
    <mergeCell ref="AD284:AD286"/>
    <mergeCell ref="AE284:AE286"/>
    <mergeCell ref="AF284:AF286"/>
    <mergeCell ref="AG284:AG286"/>
    <mergeCell ref="AH284:AH286"/>
    <mergeCell ref="AI284:AI286"/>
    <mergeCell ref="R284:R286"/>
    <mergeCell ref="S284:S286"/>
    <mergeCell ref="T284:T286"/>
    <mergeCell ref="AH287:AH289"/>
    <mergeCell ref="AI287:AI289"/>
    <mergeCell ref="AL284:AL286"/>
    <mergeCell ref="AM281:AM283"/>
    <mergeCell ref="AM278:AM280"/>
    <mergeCell ref="F281:G283"/>
    <mergeCell ref="J281:J283"/>
    <mergeCell ref="K281:K283"/>
    <mergeCell ref="L281:L283"/>
    <mergeCell ref="M281:M283"/>
    <mergeCell ref="N281:N283"/>
    <mergeCell ref="O281:O283"/>
    <mergeCell ref="P281:P283"/>
    <mergeCell ref="Q281:Q283"/>
    <mergeCell ref="R281:R283"/>
    <mergeCell ref="S281:S283"/>
    <mergeCell ref="T281:T283"/>
    <mergeCell ref="U281:U283"/>
    <mergeCell ref="V281:V283"/>
    <mergeCell ref="W281:W283"/>
    <mergeCell ref="X281:X283"/>
    <mergeCell ref="Y281:Y283"/>
    <mergeCell ref="Z281:Z283"/>
    <mergeCell ref="AA281:AA283"/>
    <mergeCell ref="AB281:AB283"/>
    <mergeCell ref="AC281:AC283"/>
    <mergeCell ref="AD281:AD283"/>
    <mergeCell ref="AD278:AD280"/>
    <mergeCell ref="AE278:AE280"/>
    <mergeCell ref="AF278:AF280"/>
    <mergeCell ref="AG278:AG280"/>
    <mergeCell ref="AH278:AH280"/>
    <mergeCell ref="AI278:AI280"/>
    <mergeCell ref="AJ278:AJ280"/>
    <mergeCell ref="AK278:AK280"/>
    <mergeCell ref="AL278:AL280"/>
    <mergeCell ref="AL275:AL277"/>
    <mergeCell ref="AM275:AM277"/>
    <mergeCell ref="F278:G280"/>
    <mergeCell ref="J278:J280"/>
    <mergeCell ref="K278:K280"/>
    <mergeCell ref="L278:L280"/>
    <mergeCell ref="M278:M280"/>
    <mergeCell ref="N278:N280"/>
    <mergeCell ref="O278:O280"/>
    <mergeCell ref="P278:P280"/>
    <mergeCell ref="Q278:Q280"/>
    <mergeCell ref="R278:R280"/>
    <mergeCell ref="S278:S280"/>
    <mergeCell ref="T278:T280"/>
    <mergeCell ref="U278:U280"/>
    <mergeCell ref="V278:V280"/>
    <mergeCell ref="W278:W280"/>
    <mergeCell ref="X278:X280"/>
    <mergeCell ref="Y278:Y280"/>
    <mergeCell ref="Z278:Z280"/>
    <mergeCell ref="AA278:AA280"/>
    <mergeCell ref="AB278:AB280"/>
    <mergeCell ref="AC278:AC280"/>
    <mergeCell ref="AC275:AC277"/>
    <mergeCell ref="AD275:AD277"/>
    <mergeCell ref="AE275:AE277"/>
    <mergeCell ref="AF275:AF277"/>
    <mergeCell ref="AG275:AG277"/>
    <mergeCell ref="AH275:AH277"/>
    <mergeCell ref="AI275:AI277"/>
    <mergeCell ref="AJ275:AJ277"/>
    <mergeCell ref="AK275:AK277"/>
    <mergeCell ref="AK272:AK274"/>
    <mergeCell ref="AL272:AL274"/>
    <mergeCell ref="AM272:AM274"/>
    <mergeCell ref="F275:G277"/>
    <mergeCell ref="J275:J277"/>
    <mergeCell ref="K275:K277"/>
    <mergeCell ref="L275:L277"/>
    <mergeCell ref="M275:M277"/>
    <mergeCell ref="N275:N277"/>
    <mergeCell ref="O275:O277"/>
    <mergeCell ref="P275:P277"/>
    <mergeCell ref="Q275:Q277"/>
    <mergeCell ref="R275:R277"/>
    <mergeCell ref="S275:S277"/>
    <mergeCell ref="T275:T277"/>
    <mergeCell ref="U275:U277"/>
    <mergeCell ref="V275:V277"/>
    <mergeCell ref="W275:W277"/>
    <mergeCell ref="X275:X277"/>
    <mergeCell ref="Y275:Y277"/>
    <mergeCell ref="Z275:Z277"/>
    <mergeCell ref="AA275:AA277"/>
    <mergeCell ref="AB275:AB277"/>
    <mergeCell ref="AB272:AB274"/>
    <mergeCell ref="AC272:AC274"/>
    <mergeCell ref="AD272:AD274"/>
    <mergeCell ref="AE272:AE274"/>
    <mergeCell ref="AF272:AF274"/>
    <mergeCell ref="AG272:AG274"/>
    <mergeCell ref="AH272:AH274"/>
    <mergeCell ref="AI272:AI274"/>
    <mergeCell ref="AJ272:AJ274"/>
    <mergeCell ref="AJ269:AJ271"/>
    <mergeCell ref="AK269:AK271"/>
    <mergeCell ref="AL269:AL271"/>
    <mergeCell ref="AM269:AM271"/>
    <mergeCell ref="F272:G274"/>
    <mergeCell ref="J272:J274"/>
    <mergeCell ref="K272:K274"/>
    <mergeCell ref="L272:L274"/>
    <mergeCell ref="M272:M274"/>
    <mergeCell ref="N272:N274"/>
    <mergeCell ref="O272:O274"/>
    <mergeCell ref="P272:P274"/>
    <mergeCell ref="Q272:Q274"/>
    <mergeCell ref="R272:R274"/>
    <mergeCell ref="S272:S274"/>
    <mergeCell ref="T272:T274"/>
    <mergeCell ref="U272:U274"/>
    <mergeCell ref="V272:V274"/>
    <mergeCell ref="W272:W274"/>
    <mergeCell ref="X272:X274"/>
    <mergeCell ref="Y272:Y274"/>
    <mergeCell ref="Z272:Z274"/>
    <mergeCell ref="AA272:AA274"/>
    <mergeCell ref="AA269:AA271"/>
    <mergeCell ref="AB269:AB271"/>
    <mergeCell ref="AC269:AC271"/>
    <mergeCell ref="AD269:AD271"/>
    <mergeCell ref="AE269:AE271"/>
    <mergeCell ref="AF269:AF271"/>
    <mergeCell ref="AG269:AG271"/>
    <mergeCell ref="AH269:AH271"/>
    <mergeCell ref="AI269:AI271"/>
    <mergeCell ref="R269:R271"/>
    <mergeCell ref="S269:S271"/>
    <mergeCell ref="T269:T271"/>
    <mergeCell ref="U269:U271"/>
    <mergeCell ref="V269:V271"/>
    <mergeCell ref="W269:W271"/>
    <mergeCell ref="X269:X271"/>
    <mergeCell ref="Y269:Y271"/>
    <mergeCell ref="Z269:Z271"/>
    <mergeCell ref="J269:J271"/>
    <mergeCell ref="K269:K271"/>
    <mergeCell ref="L269:L271"/>
    <mergeCell ref="M269:M271"/>
    <mergeCell ref="N269:N271"/>
    <mergeCell ref="O269:O271"/>
    <mergeCell ref="P269:P271"/>
    <mergeCell ref="Q269:Q271"/>
    <mergeCell ref="AF263:AF265"/>
    <mergeCell ref="AG263:AG265"/>
    <mergeCell ref="AH263:AH265"/>
    <mergeCell ref="AI263:AI265"/>
    <mergeCell ref="AJ263:AJ265"/>
    <mergeCell ref="AK263:AK265"/>
    <mergeCell ref="AL263:AL265"/>
    <mergeCell ref="AM263:AM265"/>
    <mergeCell ref="AM260:AM262"/>
    <mergeCell ref="F263:G265"/>
    <mergeCell ref="J263:J265"/>
    <mergeCell ref="K263:K265"/>
    <mergeCell ref="L263:L265"/>
    <mergeCell ref="M263:M265"/>
    <mergeCell ref="N263:N265"/>
    <mergeCell ref="O263:O265"/>
    <mergeCell ref="P263:P265"/>
    <mergeCell ref="Q263:Q265"/>
    <mergeCell ref="R263:R265"/>
    <mergeCell ref="S263:S265"/>
    <mergeCell ref="T263:T265"/>
    <mergeCell ref="U263:U265"/>
    <mergeCell ref="V263:V265"/>
    <mergeCell ref="W263:W265"/>
    <mergeCell ref="X263:X265"/>
    <mergeCell ref="Y263:Y265"/>
    <mergeCell ref="Z263:Z265"/>
    <mergeCell ref="AA263:AA265"/>
    <mergeCell ref="AB263:AB265"/>
    <mergeCell ref="AC263:AC265"/>
    <mergeCell ref="AD263:AD265"/>
    <mergeCell ref="AD260:AD262"/>
    <mergeCell ref="AE260:AE262"/>
    <mergeCell ref="AF260:AF262"/>
    <mergeCell ref="AG260:AG262"/>
    <mergeCell ref="AH260:AH262"/>
    <mergeCell ref="AI260:AI262"/>
    <mergeCell ref="AJ260:AJ262"/>
    <mergeCell ref="AK260:AK262"/>
    <mergeCell ref="AL260:AL262"/>
    <mergeCell ref="AL257:AL259"/>
    <mergeCell ref="AM257:AM259"/>
    <mergeCell ref="F260:G262"/>
    <mergeCell ref="J260:J262"/>
    <mergeCell ref="K260:K262"/>
    <mergeCell ref="L260:L262"/>
    <mergeCell ref="M260:M262"/>
    <mergeCell ref="N260:N262"/>
    <mergeCell ref="O260:O262"/>
    <mergeCell ref="P260:P262"/>
    <mergeCell ref="Q260:Q262"/>
    <mergeCell ref="R260:R262"/>
    <mergeCell ref="S260:S262"/>
    <mergeCell ref="T260:T262"/>
    <mergeCell ref="U260:U262"/>
    <mergeCell ref="V260:V262"/>
    <mergeCell ref="W260:W262"/>
    <mergeCell ref="X260:X262"/>
    <mergeCell ref="Y260:Y262"/>
    <mergeCell ref="Z260:Z262"/>
    <mergeCell ref="AA260:AA262"/>
    <mergeCell ref="Z257:Z259"/>
    <mergeCell ref="AA257:AA259"/>
    <mergeCell ref="AB257:AB259"/>
    <mergeCell ref="AE263:AE265"/>
    <mergeCell ref="AB260:AB262"/>
    <mergeCell ref="AC260:AC262"/>
    <mergeCell ref="AC257:AC259"/>
    <mergeCell ref="AD257:AD259"/>
    <mergeCell ref="AE257:AE259"/>
    <mergeCell ref="AF257:AF259"/>
    <mergeCell ref="AG257:AG259"/>
    <mergeCell ref="AH257:AH259"/>
    <mergeCell ref="AI257:AI259"/>
    <mergeCell ref="AJ257:AJ259"/>
    <mergeCell ref="AK257:AK259"/>
    <mergeCell ref="AK254:AK256"/>
    <mergeCell ref="AL254:AL256"/>
    <mergeCell ref="AM254:AM256"/>
    <mergeCell ref="F257:G259"/>
    <mergeCell ref="J257:J259"/>
    <mergeCell ref="K257:K259"/>
    <mergeCell ref="L257:L259"/>
    <mergeCell ref="M257:M259"/>
    <mergeCell ref="N257:N259"/>
    <mergeCell ref="O257:O259"/>
    <mergeCell ref="P257:P259"/>
    <mergeCell ref="Q257:Q259"/>
    <mergeCell ref="R257:R259"/>
    <mergeCell ref="S257:S259"/>
    <mergeCell ref="T257:T259"/>
    <mergeCell ref="U257:U259"/>
    <mergeCell ref="V257:V259"/>
    <mergeCell ref="W257:W259"/>
    <mergeCell ref="X257:X259"/>
    <mergeCell ref="Y257:Y259"/>
    <mergeCell ref="AM251:AM253"/>
    <mergeCell ref="F254:G256"/>
    <mergeCell ref="J254:J256"/>
    <mergeCell ref="K254:K256"/>
    <mergeCell ref="L254:L256"/>
    <mergeCell ref="M254:M256"/>
    <mergeCell ref="N254:N256"/>
    <mergeCell ref="O254:O256"/>
    <mergeCell ref="P254:P256"/>
    <mergeCell ref="Q254:Q256"/>
    <mergeCell ref="R254:R256"/>
    <mergeCell ref="S254:S256"/>
    <mergeCell ref="T254:T256"/>
    <mergeCell ref="U254:U256"/>
    <mergeCell ref="V254:V256"/>
    <mergeCell ref="W254:W256"/>
    <mergeCell ref="U251:U253"/>
    <mergeCell ref="V251:V253"/>
    <mergeCell ref="W251:W253"/>
    <mergeCell ref="X251:X253"/>
    <mergeCell ref="Y251:Y253"/>
    <mergeCell ref="Z251:Z253"/>
    <mergeCell ref="AB254:AB256"/>
    <mergeCell ref="AC254:AC256"/>
    <mergeCell ref="AD254:AD256"/>
    <mergeCell ref="AE254:AE256"/>
    <mergeCell ref="AF254:AF256"/>
    <mergeCell ref="AG254:AG256"/>
    <mergeCell ref="J251:J253"/>
    <mergeCell ref="K251:K253"/>
    <mergeCell ref="L251:L253"/>
    <mergeCell ref="M251:M253"/>
    <mergeCell ref="N251:N253"/>
    <mergeCell ref="O251:O253"/>
    <mergeCell ref="P251:P253"/>
    <mergeCell ref="Q251:Q253"/>
    <mergeCell ref="AE248:AE250"/>
    <mergeCell ref="AF248:AF250"/>
    <mergeCell ref="AG248:AG250"/>
    <mergeCell ref="AH248:AH250"/>
    <mergeCell ref="AI248:AI250"/>
    <mergeCell ref="AJ248:AJ250"/>
    <mergeCell ref="AK248:AK250"/>
    <mergeCell ref="AJ254:AJ256"/>
    <mergeCell ref="AJ251:AJ253"/>
    <mergeCell ref="AK251:AK253"/>
    <mergeCell ref="AL248:AL250"/>
    <mergeCell ref="X254:X256"/>
    <mergeCell ref="Y254:Y256"/>
    <mergeCell ref="Z254:Z256"/>
    <mergeCell ref="AA254:AA256"/>
    <mergeCell ref="AA251:AA253"/>
    <mergeCell ref="AB251:AB253"/>
    <mergeCell ref="AC251:AC253"/>
    <mergeCell ref="AD251:AD253"/>
    <mergeCell ref="AE251:AE253"/>
    <mergeCell ref="AF251:AF253"/>
    <mergeCell ref="AG251:AG253"/>
    <mergeCell ref="AH251:AH253"/>
    <mergeCell ref="AI251:AI253"/>
    <mergeCell ref="R251:R253"/>
    <mergeCell ref="S251:S253"/>
    <mergeCell ref="T251:T253"/>
    <mergeCell ref="AH254:AH256"/>
    <mergeCell ref="AI254:AI256"/>
    <mergeCell ref="AL251:AL253"/>
    <mergeCell ref="AM248:AM250"/>
    <mergeCell ref="AM245:AM247"/>
    <mergeCell ref="F248:G250"/>
    <mergeCell ref="J248:J250"/>
    <mergeCell ref="K248:K250"/>
    <mergeCell ref="L248:L250"/>
    <mergeCell ref="M248:M250"/>
    <mergeCell ref="N248:N250"/>
    <mergeCell ref="O248:O250"/>
    <mergeCell ref="P248:P250"/>
    <mergeCell ref="Q248:Q250"/>
    <mergeCell ref="R248:R250"/>
    <mergeCell ref="S248:S250"/>
    <mergeCell ref="T248:T250"/>
    <mergeCell ref="U248:U250"/>
    <mergeCell ref="V248:V250"/>
    <mergeCell ref="W248:W250"/>
    <mergeCell ref="X248:X250"/>
    <mergeCell ref="Y248:Y250"/>
    <mergeCell ref="Z248:Z250"/>
    <mergeCell ref="AA248:AA250"/>
    <mergeCell ref="AB248:AB250"/>
    <mergeCell ref="AC248:AC250"/>
    <mergeCell ref="AD248:AD250"/>
    <mergeCell ref="AD245:AD247"/>
    <mergeCell ref="AE245:AE247"/>
    <mergeCell ref="AF245:AF247"/>
    <mergeCell ref="AG245:AG247"/>
    <mergeCell ref="AH245:AH247"/>
    <mergeCell ref="AI245:AI247"/>
    <mergeCell ref="AJ245:AJ247"/>
    <mergeCell ref="AK245:AK247"/>
    <mergeCell ref="AL245:AL247"/>
    <mergeCell ref="AL242:AL244"/>
    <mergeCell ref="AM242:AM244"/>
    <mergeCell ref="F245:G247"/>
    <mergeCell ref="J245:J247"/>
    <mergeCell ref="K245:K247"/>
    <mergeCell ref="L245:L247"/>
    <mergeCell ref="M245:M247"/>
    <mergeCell ref="N245:N247"/>
    <mergeCell ref="O245:O247"/>
    <mergeCell ref="P245:P247"/>
    <mergeCell ref="Q245:Q247"/>
    <mergeCell ref="R245:R247"/>
    <mergeCell ref="S245:S247"/>
    <mergeCell ref="T245:T247"/>
    <mergeCell ref="U245:U247"/>
    <mergeCell ref="V245:V247"/>
    <mergeCell ref="W245:W247"/>
    <mergeCell ref="X245:X247"/>
    <mergeCell ref="Y245:Y247"/>
    <mergeCell ref="Z245:Z247"/>
    <mergeCell ref="AA245:AA247"/>
    <mergeCell ref="AB245:AB247"/>
    <mergeCell ref="AC245:AC247"/>
    <mergeCell ref="AC242:AC244"/>
    <mergeCell ref="AD242:AD244"/>
    <mergeCell ref="AE242:AE244"/>
    <mergeCell ref="AF242:AF244"/>
    <mergeCell ref="AG242:AG244"/>
    <mergeCell ref="AH242:AH244"/>
    <mergeCell ref="AI242:AI244"/>
    <mergeCell ref="AJ242:AJ244"/>
    <mergeCell ref="AK242:AK244"/>
    <mergeCell ref="AK239:AK241"/>
    <mergeCell ref="AL239:AL241"/>
    <mergeCell ref="AM239:AM241"/>
    <mergeCell ref="F242:G244"/>
    <mergeCell ref="J242:J244"/>
    <mergeCell ref="K242:K244"/>
    <mergeCell ref="L242:L244"/>
    <mergeCell ref="M242:M244"/>
    <mergeCell ref="N242:N244"/>
    <mergeCell ref="O242:O244"/>
    <mergeCell ref="P242:P244"/>
    <mergeCell ref="Q242:Q244"/>
    <mergeCell ref="R242:R244"/>
    <mergeCell ref="S242:S244"/>
    <mergeCell ref="T242:T244"/>
    <mergeCell ref="U242:U244"/>
    <mergeCell ref="V242:V244"/>
    <mergeCell ref="W242:W244"/>
    <mergeCell ref="X242:X244"/>
    <mergeCell ref="Y242:Y244"/>
    <mergeCell ref="Z242:Z244"/>
    <mergeCell ref="AA242:AA244"/>
    <mergeCell ref="AB242:AB244"/>
    <mergeCell ref="AB239:AB241"/>
    <mergeCell ref="AC239:AC241"/>
    <mergeCell ref="AD239:AD241"/>
    <mergeCell ref="AE239:AE241"/>
    <mergeCell ref="AF239:AF241"/>
    <mergeCell ref="AG239:AG241"/>
    <mergeCell ref="AH239:AH241"/>
    <mergeCell ref="AI239:AI241"/>
    <mergeCell ref="AJ239:AJ241"/>
    <mergeCell ref="AJ236:AJ238"/>
    <mergeCell ref="AK236:AK238"/>
    <mergeCell ref="AL236:AL238"/>
    <mergeCell ref="AM236:AM238"/>
    <mergeCell ref="F239:G241"/>
    <mergeCell ref="J239:J241"/>
    <mergeCell ref="K239:K241"/>
    <mergeCell ref="L239:L241"/>
    <mergeCell ref="M239:M241"/>
    <mergeCell ref="N239:N241"/>
    <mergeCell ref="O239:O241"/>
    <mergeCell ref="P239:P241"/>
    <mergeCell ref="Q239:Q241"/>
    <mergeCell ref="R239:R241"/>
    <mergeCell ref="S239:S241"/>
    <mergeCell ref="T239:T241"/>
    <mergeCell ref="U239:U241"/>
    <mergeCell ref="V239:V241"/>
    <mergeCell ref="W239:W241"/>
    <mergeCell ref="X239:X241"/>
    <mergeCell ref="Y239:Y241"/>
    <mergeCell ref="Z239:Z241"/>
    <mergeCell ref="AA239:AA241"/>
    <mergeCell ref="AA236:AA238"/>
    <mergeCell ref="AB236:AB238"/>
    <mergeCell ref="AC236:AC238"/>
    <mergeCell ref="AD236:AD238"/>
    <mergeCell ref="AE236:AE238"/>
    <mergeCell ref="AF236:AF238"/>
    <mergeCell ref="AG236:AG238"/>
    <mergeCell ref="AH236:AH238"/>
    <mergeCell ref="AI236:AI238"/>
    <mergeCell ref="R236:R238"/>
    <mergeCell ref="S236:S238"/>
    <mergeCell ref="T236:T238"/>
    <mergeCell ref="U236:U238"/>
    <mergeCell ref="V236:V238"/>
    <mergeCell ref="W236:W238"/>
    <mergeCell ref="X236:X238"/>
    <mergeCell ref="Y236:Y238"/>
    <mergeCell ref="Z236:Z238"/>
    <mergeCell ref="J236:J238"/>
    <mergeCell ref="K236:K238"/>
    <mergeCell ref="L236:L238"/>
    <mergeCell ref="M236:M238"/>
    <mergeCell ref="N236:N238"/>
    <mergeCell ref="O236:O238"/>
    <mergeCell ref="P236:P238"/>
    <mergeCell ref="Q236:Q238"/>
    <mergeCell ref="AF230:AF232"/>
    <mergeCell ref="AG230:AG232"/>
    <mergeCell ref="AH230:AH232"/>
    <mergeCell ref="AI230:AI232"/>
    <mergeCell ref="AJ230:AJ232"/>
    <mergeCell ref="AK230:AK232"/>
    <mergeCell ref="AL230:AL232"/>
    <mergeCell ref="AM230:AM232"/>
    <mergeCell ref="AM227:AM229"/>
    <mergeCell ref="F230:G232"/>
    <mergeCell ref="J230:J232"/>
    <mergeCell ref="K230:K232"/>
    <mergeCell ref="L230:L232"/>
    <mergeCell ref="M230:M232"/>
    <mergeCell ref="N230:N232"/>
    <mergeCell ref="O230:O232"/>
    <mergeCell ref="P230:P232"/>
    <mergeCell ref="Q230:Q232"/>
    <mergeCell ref="R230:R232"/>
    <mergeCell ref="S230:S232"/>
    <mergeCell ref="T230:T232"/>
    <mergeCell ref="U230:U232"/>
    <mergeCell ref="V230:V232"/>
    <mergeCell ref="W230:W232"/>
    <mergeCell ref="X230:X232"/>
    <mergeCell ref="Y230:Y232"/>
    <mergeCell ref="Z230:Z232"/>
    <mergeCell ref="AA230:AA232"/>
    <mergeCell ref="AB230:AB232"/>
    <mergeCell ref="AC230:AC232"/>
    <mergeCell ref="AD230:AD232"/>
    <mergeCell ref="AD227:AD229"/>
    <mergeCell ref="AE227:AE229"/>
    <mergeCell ref="AF227:AF229"/>
    <mergeCell ref="AG227:AG229"/>
    <mergeCell ref="AH227:AH229"/>
    <mergeCell ref="AI227:AI229"/>
    <mergeCell ref="AJ227:AJ229"/>
    <mergeCell ref="AK227:AK229"/>
    <mergeCell ref="AL227:AL229"/>
    <mergeCell ref="AL224:AL226"/>
    <mergeCell ref="AM224:AM226"/>
    <mergeCell ref="F227:G229"/>
    <mergeCell ref="J227:J229"/>
    <mergeCell ref="K227:K229"/>
    <mergeCell ref="L227:L229"/>
    <mergeCell ref="M227:M229"/>
    <mergeCell ref="N227:N229"/>
    <mergeCell ref="O227:O229"/>
    <mergeCell ref="P227:P229"/>
    <mergeCell ref="Q227:Q229"/>
    <mergeCell ref="R227:R229"/>
    <mergeCell ref="S227:S229"/>
    <mergeCell ref="T227:T229"/>
    <mergeCell ref="U227:U229"/>
    <mergeCell ref="V227:V229"/>
    <mergeCell ref="W227:W229"/>
    <mergeCell ref="X227:X229"/>
    <mergeCell ref="Y227:Y229"/>
    <mergeCell ref="Z227:Z229"/>
    <mergeCell ref="AA227:AA229"/>
    <mergeCell ref="Z224:Z226"/>
    <mergeCell ref="AA224:AA226"/>
    <mergeCell ref="AB224:AB226"/>
    <mergeCell ref="AE230:AE232"/>
    <mergeCell ref="AB227:AB229"/>
    <mergeCell ref="AC227:AC229"/>
    <mergeCell ref="AC224:AC226"/>
    <mergeCell ref="AD224:AD226"/>
    <mergeCell ref="AE224:AE226"/>
    <mergeCell ref="AF224:AF226"/>
    <mergeCell ref="AG224:AG226"/>
    <mergeCell ref="AH224:AH226"/>
    <mergeCell ref="AI224:AI226"/>
    <mergeCell ref="AJ224:AJ226"/>
    <mergeCell ref="AK224:AK226"/>
    <mergeCell ref="AK221:AK223"/>
    <mergeCell ref="AL221:AL223"/>
    <mergeCell ref="AM221:AM223"/>
    <mergeCell ref="F224:G226"/>
    <mergeCell ref="J224:J226"/>
    <mergeCell ref="K224:K226"/>
    <mergeCell ref="L224:L226"/>
    <mergeCell ref="M224:M226"/>
    <mergeCell ref="N224:N226"/>
    <mergeCell ref="O224:O226"/>
    <mergeCell ref="P224:P226"/>
    <mergeCell ref="Q224:Q226"/>
    <mergeCell ref="R224:R226"/>
    <mergeCell ref="S224:S226"/>
    <mergeCell ref="T224:T226"/>
    <mergeCell ref="U224:U226"/>
    <mergeCell ref="V224:V226"/>
    <mergeCell ref="W224:W226"/>
    <mergeCell ref="X224:X226"/>
    <mergeCell ref="Y224:Y226"/>
    <mergeCell ref="AM218:AM220"/>
    <mergeCell ref="F221:G223"/>
    <mergeCell ref="J221:J223"/>
    <mergeCell ref="K221:K223"/>
    <mergeCell ref="L221:L223"/>
    <mergeCell ref="M221:M223"/>
    <mergeCell ref="N221:N223"/>
    <mergeCell ref="O221:O223"/>
    <mergeCell ref="P221:P223"/>
    <mergeCell ref="Q221:Q223"/>
    <mergeCell ref="R221:R223"/>
    <mergeCell ref="S221:S223"/>
    <mergeCell ref="T221:T223"/>
    <mergeCell ref="U221:U223"/>
    <mergeCell ref="V221:V223"/>
    <mergeCell ref="W221:W223"/>
    <mergeCell ref="U218:U220"/>
    <mergeCell ref="V218:V220"/>
    <mergeCell ref="W218:W220"/>
    <mergeCell ref="X218:X220"/>
    <mergeCell ref="Y218:Y220"/>
    <mergeCell ref="Z218:Z220"/>
    <mergeCell ref="AB221:AB223"/>
    <mergeCell ref="AC221:AC223"/>
    <mergeCell ref="AD221:AD223"/>
    <mergeCell ref="AE221:AE223"/>
    <mergeCell ref="AF221:AF223"/>
    <mergeCell ref="AG221:AG223"/>
    <mergeCell ref="J218:J220"/>
    <mergeCell ref="K218:K220"/>
    <mergeCell ref="L218:L220"/>
    <mergeCell ref="M218:M220"/>
    <mergeCell ref="N218:N220"/>
    <mergeCell ref="O218:O220"/>
    <mergeCell ref="P218:P220"/>
    <mergeCell ref="Q218:Q220"/>
    <mergeCell ref="AE215:AE217"/>
    <mergeCell ref="AF215:AF217"/>
    <mergeCell ref="AG215:AG217"/>
    <mergeCell ref="AH215:AH217"/>
    <mergeCell ref="AI215:AI217"/>
    <mergeCell ref="AJ215:AJ217"/>
    <mergeCell ref="AK215:AK217"/>
    <mergeCell ref="AJ221:AJ223"/>
    <mergeCell ref="AJ218:AJ220"/>
    <mergeCell ref="AK218:AK220"/>
    <mergeCell ref="AL215:AL217"/>
    <mergeCell ref="X221:X223"/>
    <mergeCell ref="Y221:Y223"/>
    <mergeCell ref="Z221:Z223"/>
    <mergeCell ref="AA221:AA223"/>
    <mergeCell ref="AA218:AA220"/>
    <mergeCell ref="AB218:AB220"/>
    <mergeCell ref="AC218:AC220"/>
    <mergeCell ref="AD218:AD220"/>
    <mergeCell ref="AE218:AE220"/>
    <mergeCell ref="AF218:AF220"/>
    <mergeCell ref="AG218:AG220"/>
    <mergeCell ref="AH218:AH220"/>
    <mergeCell ref="AI218:AI220"/>
    <mergeCell ref="R218:R220"/>
    <mergeCell ref="S218:S220"/>
    <mergeCell ref="T218:T220"/>
    <mergeCell ref="AH221:AH223"/>
    <mergeCell ref="AI221:AI223"/>
    <mergeCell ref="AL218:AL220"/>
    <mergeCell ref="AM215:AM217"/>
    <mergeCell ref="AM212:AM214"/>
    <mergeCell ref="F215:G217"/>
    <mergeCell ref="J215:J217"/>
    <mergeCell ref="K215:K217"/>
    <mergeCell ref="L215:L217"/>
    <mergeCell ref="M215:M217"/>
    <mergeCell ref="N215:N217"/>
    <mergeCell ref="O215:O217"/>
    <mergeCell ref="P215:P217"/>
    <mergeCell ref="Q215:Q217"/>
    <mergeCell ref="R215:R217"/>
    <mergeCell ref="S215:S217"/>
    <mergeCell ref="T215:T217"/>
    <mergeCell ref="U215:U217"/>
    <mergeCell ref="V215:V217"/>
    <mergeCell ref="W215:W217"/>
    <mergeCell ref="X215:X217"/>
    <mergeCell ref="Y215:Y217"/>
    <mergeCell ref="Z215:Z217"/>
    <mergeCell ref="AA215:AA217"/>
    <mergeCell ref="AB215:AB217"/>
    <mergeCell ref="AC215:AC217"/>
    <mergeCell ref="AD215:AD217"/>
    <mergeCell ref="AD212:AD214"/>
    <mergeCell ref="AE212:AE214"/>
    <mergeCell ref="AF212:AF214"/>
    <mergeCell ref="AG212:AG214"/>
    <mergeCell ref="AH212:AH214"/>
    <mergeCell ref="AI212:AI214"/>
    <mergeCell ref="AJ212:AJ214"/>
    <mergeCell ref="AK212:AK214"/>
    <mergeCell ref="AL212:AL214"/>
    <mergeCell ref="AL209:AL211"/>
    <mergeCell ref="AM209:AM211"/>
    <mergeCell ref="F212:G214"/>
    <mergeCell ref="J212:J214"/>
    <mergeCell ref="K212:K214"/>
    <mergeCell ref="L212:L214"/>
    <mergeCell ref="M212:M214"/>
    <mergeCell ref="N212:N214"/>
    <mergeCell ref="O212:O214"/>
    <mergeCell ref="P212:P214"/>
    <mergeCell ref="Q212:Q214"/>
    <mergeCell ref="R212:R214"/>
    <mergeCell ref="S212:S214"/>
    <mergeCell ref="T212:T214"/>
    <mergeCell ref="U212:U214"/>
    <mergeCell ref="V212:V214"/>
    <mergeCell ref="W212:W214"/>
    <mergeCell ref="X212:X214"/>
    <mergeCell ref="Y212:Y214"/>
    <mergeCell ref="Z212:Z214"/>
    <mergeCell ref="AA212:AA214"/>
    <mergeCell ref="AB212:AB214"/>
    <mergeCell ref="AC212:AC214"/>
    <mergeCell ref="AC209:AC211"/>
    <mergeCell ref="AD209:AD211"/>
    <mergeCell ref="AE209:AE211"/>
    <mergeCell ref="AF209:AF211"/>
    <mergeCell ref="AG209:AG211"/>
    <mergeCell ref="AH209:AH211"/>
    <mergeCell ref="AI209:AI211"/>
    <mergeCell ref="AJ209:AJ211"/>
    <mergeCell ref="AK209:AK211"/>
    <mergeCell ref="AK206:AK208"/>
    <mergeCell ref="AL206:AL208"/>
    <mergeCell ref="AM206:AM208"/>
    <mergeCell ref="F209:G211"/>
    <mergeCell ref="J209:J211"/>
    <mergeCell ref="K209:K211"/>
    <mergeCell ref="L209:L211"/>
    <mergeCell ref="M209:M211"/>
    <mergeCell ref="N209:N211"/>
    <mergeCell ref="O209:O211"/>
    <mergeCell ref="P209:P211"/>
    <mergeCell ref="Q209:Q211"/>
    <mergeCell ref="R209:R211"/>
    <mergeCell ref="S209:S211"/>
    <mergeCell ref="T209:T211"/>
    <mergeCell ref="U209:U211"/>
    <mergeCell ref="V209:V211"/>
    <mergeCell ref="W209:W211"/>
    <mergeCell ref="X209:X211"/>
    <mergeCell ref="Y209:Y211"/>
    <mergeCell ref="Z209:Z211"/>
    <mergeCell ref="AA209:AA211"/>
    <mergeCell ref="AB209:AB211"/>
    <mergeCell ref="AB206:AB208"/>
    <mergeCell ref="AC206:AC208"/>
    <mergeCell ref="AD206:AD208"/>
    <mergeCell ref="AE206:AE208"/>
    <mergeCell ref="AF206:AF208"/>
    <mergeCell ref="AG206:AG208"/>
    <mergeCell ref="AH206:AH208"/>
    <mergeCell ref="AI206:AI208"/>
    <mergeCell ref="AJ206:AJ208"/>
    <mergeCell ref="AJ203:AJ205"/>
    <mergeCell ref="AK203:AK205"/>
    <mergeCell ref="AL203:AL205"/>
    <mergeCell ref="AM203:AM205"/>
    <mergeCell ref="F206:G208"/>
    <mergeCell ref="J206:J208"/>
    <mergeCell ref="K206:K208"/>
    <mergeCell ref="L206:L208"/>
    <mergeCell ref="M206:M208"/>
    <mergeCell ref="N206:N208"/>
    <mergeCell ref="O206:O208"/>
    <mergeCell ref="P206:P208"/>
    <mergeCell ref="Q206:Q208"/>
    <mergeCell ref="R206:R208"/>
    <mergeCell ref="S206:S208"/>
    <mergeCell ref="T206:T208"/>
    <mergeCell ref="U206:U208"/>
    <mergeCell ref="V206:V208"/>
    <mergeCell ref="W206:W208"/>
    <mergeCell ref="X206:X208"/>
    <mergeCell ref="Y206:Y208"/>
    <mergeCell ref="Z206:Z208"/>
    <mergeCell ref="AA206:AA208"/>
    <mergeCell ref="AA203:AA205"/>
    <mergeCell ref="AB203:AB205"/>
    <mergeCell ref="AC203:AC205"/>
    <mergeCell ref="AD203:AD205"/>
    <mergeCell ref="AE203:AE205"/>
    <mergeCell ref="AF203:AF205"/>
    <mergeCell ref="AG203:AG205"/>
    <mergeCell ref="AH203:AH205"/>
    <mergeCell ref="AI203:AI205"/>
    <mergeCell ref="R203:R205"/>
    <mergeCell ref="S203:S205"/>
    <mergeCell ref="T203:T205"/>
    <mergeCell ref="U203:U205"/>
    <mergeCell ref="V203:V205"/>
    <mergeCell ref="W203:W205"/>
    <mergeCell ref="X203:X205"/>
    <mergeCell ref="Y203:Y205"/>
    <mergeCell ref="Z203:Z205"/>
    <mergeCell ref="J203:J205"/>
    <mergeCell ref="K203:K205"/>
    <mergeCell ref="L203:L205"/>
    <mergeCell ref="M203:M205"/>
    <mergeCell ref="N203:N205"/>
    <mergeCell ref="O203:O205"/>
    <mergeCell ref="P203:P205"/>
    <mergeCell ref="Q203:Q205"/>
    <mergeCell ref="AF197:AF199"/>
    <mergeCell ref="AG197:AG199"/>
    <mergeCell ref="AH197:AH199"/>
    <mergeCell ref="AI197:AI199"/>
    <mergeCell ref="AJ197:AJ199"/>
    <mergeCell ref="AK197:AK199"/>
    <mergeCell ref="AL197:AL199"/>
    <mergeCell ref="AM197:AM199"/>
    <mergeCell ref="AM194:AM196"/>
    <mergeCell ref="F197:G199"/>
    <mergeCell ref="J197:J199"/>
    <mergeCell ref="K197:K199"/>
    <mergeCell ref="L197:L199"/>
    <mergeCell ref="M197:M199"/>
    <mergeCell ref="N197:N199"/>
    <mergeCell ref="O197:O199"/>
    <mergeCell ref="P197:P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D194:AD196"/>
    <mergeCell ref="AE194:AE196"/>
    <mergeCell ref="AF194:AF196"/>
    <mergeCell ref="AG194:AG196"/>
    <mergeCell ref="AH194:AH196"/>
    <mergeCell ref="AI194:AI196"/>
    <mergeCell ref="AJ194:AJ196"/>
    <mergeCell ref="AK194:AK196"/>
    <mergeCell ref="AL194:AL196"/>
    <mergeCell ref="AL191:AL193"/>
    <mergeCell ref="AM191:AM193"/>
    <mergeCell ref="F194:G196"/>
    <mergeCell ref="J194:J196"/>
    <mergeCell ref="K194:K196"/>
    <mergeCell ref="L194:L196"/>
    <mergeCell ref="M194:M196"/>
    <mergeCell ref="N194:N196"/>
    <mergeCell ref="O194:O196"/>
    <mergeCell ref="P194:P196"/>
    <mergeCell ref="Q194:Q196"/>
    <mergeCell ref="R194:R196"/>
    <mergeCell ref="S194:S196"/>
    <mergeCell ref="T194:T196"/>
    <mergeCell ref="U194:U196"/>
    <mergeCell ref="V194:V196"/>
    <mergeCell ref="W194:W196"/>
    <mergeCell ref="X194:X196"/>
    <mergeCell ref="Y194:Y196"/>
    <mergeCell ref="Z194:Z196"/>
    <mergeCell ref="AA194:AA196"/>
    <mergeCell ref="Z191:Z193"/>
    <mergeCell ref="AA191:AA193"/>
    <mergeCell ref="AB191:AB193"/>
    <mergeCell ref="AE197:AE199"/>
    <mergeCell ref="AB194:AB196"/>
    <mergeCell ref="AC194:AC196"/>
    <mergeCell ref="AC191:AC193"/>
    <mergeCell ref="AD191:AD193"/>
    <mergeCell ref="AE191:AE193"/>
    <mergeCell ref="AF191:AF193"/>
    <mergeCell ref="AG191:AG193"/>
    <mergeCell ref="AH191:AH193"/>
    <mergeCell ref="AI191:AI193"/>
    <mergeCell ref="AJ191:AJ193"/>
    <mergeCell ref="AK191:AK193"/>
    <mergeCell ref="AK188:AK190"/>
    <mergeCell ref="AL188:AL190"/>
    <mergeCell ref="AM188:AM190"/>
    <mergeCell ref="F191:G193"/>
    <mergeCell ref="J191:J193"/>
    <mergeCell ref="K191:K193"/>
    <mergeCell ref="L191:L193"/>
    <mergeCell ref="M191:M193"/>
    <mergeCell ref="N191:N193"/>
    <mergeCell ref="O191:O193"/>
    <mergeCell ref="P191:P193"/>
    <mergeCell ref="Q191:Q193"/>
    <mergeCell ref="R191:R193"/>
    <mergeCell ref="S191:S193"/>
    <mergeCell ref="T191:T193"/>
    <mergeCell ref="U191:U193"/>
    <mergeCell ref="V191:V193"/>
    <mergeCell ref="W191:W193"/>
    <mergeCell ref="X191:X193"/>
    <mergeCell ref="Y191:Y193"/>
    <mergeCell ref="AM185:AM187"/>
    <mergeCell ref="F188:G190"/>
    <mergeCell ref="J188:J190"/>
    <mergeCell ref="K188:K190"/>
    <mergeCell ref="L188:L190"/>
    <mergeCell ref="M188:M190"/>
    <mergeCell ref="N188:N190"/>
    <mergeCell ref="O188:O190"/>
    <mergeCell ref="P188:P190"/>
    <mergeCell ref="Q188:Q190"/>
    <mergeCell ref="R188:R190"/>
    <mergeCell ref="S188:S190"/>
    <mergeCell ref="T188:T190"/>
    <mergeCell ref="U188:U190"/>
    <mergeCell ref="V188:V190"/>
    <mergeCell ref="W188:W190"/>
    <mergeCell ref="U185:U187"/>
    <mergeCell ref="V185:V187"/>
    <mergeCell ref="W185:W187"/>
    <mergeCell ref="X185:X187"/>
    <mergeCell ref="Y185:Y187"/>
    <mergeCell ref="Z185:Z187"/>
    <mergeCell ref="AB188:AB190"/>
    <mergeCell ref="AC188:AC190"/>
    <mergeCell ref="AD188:AD190"/>
    <mergeCell ref="AE188:AE190"/>
    <mergeCell ref="AF188:AF190"/>
    <mergeCell ref="AG188:AG190"/>
    <mergeCell ref="J185:J187"/>
    <mergeCell ref="K185:K187"/>
    <mergeCell ref="L185:L187"/>
    <mergeCell ref="M185:M187"/>
    <mergeCell ref="N185:N187"/>
    <mergeCell ref="O185:O187"/>
    <mergeCell ref="P185:P187"/>
    <mergeCell ref="Q185:Q187"/>
    <mergeCell ref="AE182:AE184"/>
    <mergeCell ref="AF182:AF184"/>
    <mergeCell ref="AG182:AG184"/>
    <mergeCell ref="AH182:AH184"/>
    <mergeCell ref="AI182:AI184"/>
    <mergeCell ref="AJ182:AJ184"/>
    <mergeCell ref="AK182:AK184"/>
    <mergeCell ref="AJ188:AJ190"/>
    <mergeCell ref="AJ185:AJ187"/>
    <mergeCell ref="AK185:AK187"/>
    <mergeCell ref="AL182:AL184"/>
    <mergeCell ref="X188:X190"/>
    <mergeCell ref="Y188:Y190"/>
    <mergeCell ref="Z188:Z190"/>
    <mergeCell ref="AA188:AA190"/>
    <mergeCell ref="AA185:AA187"/>
    <mergeCell ref="AB185:AB187"/>
    <mergeCell ref="AC185:AC187"/>
    <mergeCell ref="AD185:AD187"/>
    <mergeCell ref="AE185:AE187"/>
    <mergeCell ref="AF185:AF187"/>
    <mergeCell ref="AG185:AG187"/>
    <mergeCell ref="AH185:AH187"/>
    <mergeCell ref="AI185:AI187"/>
    <mergeCell ref="R185:R187"/>
    <mergeCell ref="S185:S187"/>
    <mergeCell ref="T185:T187"/>
    <mergeCell ref="AH188:AH190"/>
    <mergeCell ref="AI188:AI190"/>
    <mergeCell ref="AL185:AL187"/>
    <mergeCell ref="AM182:AM184"/>
    <mergeCell ref="AM179:AM181"/>
    <mergeCell ref="F182:G184"/>
    <mergeCell ref="J182:J184"/>
    <mergeCell ref="K182:K184"/>
    <mergeCell ref="L182:L184"/>
    <mergeCell ref="M182:M184"/>
    <mergeCell ref="N182:N184"/>
    <mergeCell ref="O182:O184"/>
    <mergeCell ref="P182:P184"/>
    <mergeCell ref="Q182:Q184"/>
    <mergeCell ref="R182:R184"/>
    <mergeCell ref="S182:S184"/>
    <mergeCell ref="T182:T184"/>
    <mergeCell ref="U182:U184"/>
    <mergeCell ref="V182:V184"/>
    <mergeCell ref="W182:W184"/>
    <mergeCell ref="X182:X184"/>
    <mergeCell ref="Y182:Y184"/>
    <mergeCell ref="Z182:Z184"/>
    <mergeCell ref="AA182:AA184"/>
    <mergeCell ref="AB182:AB184"/>
    <mergeCell ref="AC182:AC184"/>
    <mergeCell ref="AD182:AD184"/>
    <mergeCell ref="AD179:AD181"/>
    <mergeCell ref="AE179:AE181"/>
    <mergeCell ref="AF179:AF181"/>
    <mergeCell ref="AG179:AG181"/>
    <mergeCell ref="AH179:AH181"/>
    <mergeCell ref="AI179:AI181"/>
    <mergeCell ref="AJ179:AJ181"/>
    <mergeCell ref="AK179:AK181"/>
    <mergeCell ref="AL179:AL181"/>
    <mergeCell ref="AL176:AL178"/>
    <mergeCell ref="AM176:AM178"/>
    <mergeCell ref="F179:G181"/>
    <mergeCell ref="J179:J181"/>
    <mergeCell ref="K179:K181"/>
    <mergeCell ref="L179:L181"/>
    <mergeCell ref="M179:M181"/>
    <mergeCell ref="N179:N181"/>
    <mergeCell ref="O179:O181"/>
    <mergeCell ref="P179:P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C176:AC178"/>
    <mergeCell ref="AD176:AD178"/>
    <mergeCell ref="AE176:AE178"/>
    <mergeCell ref="AF176:AF178"/>
    <mergeCell ref="AG176:AG178"/>
    <mergeCell ref="AH176:AH178"/>
    <mergeCell ref="AI176:AI178"/>
    <mergeCell ref="AJ176:AJ178"/>
    <mergeCell ref="AK176:AK178"/>
    <mergeCell ref="AK173:AK175"/>
    <mergeCell ref="AL173:AL175"/>
    <mergeCell ref="AM173:AM175"/>
    <mergeCell ref="F176:G178"/>
    <mergeCell ref="J176:J178"/>
    <mergeCell ref="K176:K178"/>
    <mergeCell ref="L176:L178"/>
    <mergeCell ref="M176:M178"/>
    <mergeCell ref="N176:N178"/>
    <mergeCell ref="O176:O178"/>
    <mergeCell ref="P176:P178"/>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B173:AB175"/>
    <mergeCell ref="AC173:AC175"/>
    <mergeCell ref="AD173:AD175"/>
    <mergeCell ref="AE173:AE175"/>
    <mergeCell ref="AF173:AF175"/>
    <mergeCell ref="AG173:AG175"/>
    <mergeCell ref="AH173:AH175"/>
    <mergeCell ref="AI173:AI175"/>
    <mergeCell ref="AJ173:AJ175"/>
    <mergeCell ref="AJ170:AJ172"/>
    <mergeCell ref="AK170:AK172"/>
    <mergeCell ref="AL170:AL172"/>
    <mergeCell ref="AM170:AM172"/>
    <mergeCell ref="F173:G175"/>
    <mergeCell ref="J173:J175"/>
    <mergeCell ref="K173:K175"/>
    <mergeCell ref="L173:L175"/>
    <mergeCell ref="M173:M175"/>
    <mergeCell ref="N173:N175"/>
    <mergeCell ref="O173:O175"/>
    <mergeCell ref="P173:P175"/>
    <mergeCell ref="Q173:Q175"/>
    <mergeCell ref="R173:R175"/>
    <mergeCell ref="S173:S175"/>
    <mergeCell ref="T173:T175"/>
    <mergeCell ref="U173:U175"/>
    <mergeCell ref="V173:V175"/>
    <mergeCell ref="W173:W175"/>
    <mergeCell ref="X173:X175"/>
    <mergeCell ref="Y173:Y175"/>
    <mergeCell ref="Z173:Z175"/>
    <mergeCell ref="AA173:AA175"/>
    <mergeCell ref="AA170:AA172"/>
    <mergeCell ref="AB170:AB172"/>
    <mergeCell ref="AC170:AC172"/>
    <mergeCell ref="AD170:AD172"/>
    <mergeCell ref="AE170:AE172"/>
    <mergeCell ref="AF170:AF172"/>
    <mergeCell ref="AG170:AG172"/>
    <mergeCell ref="AH170:AH172"/>
    <mergeCell ref="AI170:AI172"/>
    <mergeCell ref="R170:R172"/>
    <mergeCell ref="S170:S172"/>
    <mergeCell ref="T170:T172"/>
    <mergeCell ref="U170:U172"/>
    <mergeCell ref="V170:V172"/>
    <mergeCell ref="W170:W172"/>
    <mergeCell ref="X170:X172"/>
    <mergeCell ref="Y170:Y172"/>
    <mergeCell ref="Z170:Z172"/>
    <mergeCell ref="J170:J172"/>
    <mergeCell ref="K170:K172"/>
    <mergeCell ref="L170:L172"/>
    <mergeCell ref="M170:M172"/>
    <mergeCell ref="N170:N172"/>
    <mergeCell ref="O170:O172"/>
    <mergeCell ref="P170:P172"/>
    <mergeCell ref="Q170:Q172"/>
    <mergeCell ref="AF164:AF166"/>
    <mergeCell ref="AG164:AG166"/>
    <mergeCell ref="AH164:AH166"/>
    <mergeCell ref="AI164:AI166"/>
    <mergeCell ref="AJ164:AJ166"/>
    <mergeCell ref="AK164:AK166"/>
    <mergeCell ref="AL164:AL166"/>
    <mergeCell ref="AM164:AM166"/>
    <mergeCell ref="AM161:AM163"/>
    <mergeCell ref="F164:G166"/>
    <mergeCell ref="J164:J166"/>
    <mergeCell ref="K164:K166"/>
    <mergeCell ref="L164:L166"/>
    <mergeCell ref="M164:M166"/>
    <mergeCell ref="N164:N166"/>
    <mergeCell ref="O164:O166"/>
    <mergeCell ref="P164:P166"/>
    <mergeCell ref="Q164:Q166"/>
    <mergeCell ref="R164:R166"/>
    <mergeCell ref="S164:S166"/>
    <mergeCell ref="T164:T166"/>
    <mergeCell ref="U164:U166"/>
    <mergeCell ref="V164:V166"/>
    <mergeCell ref="W164:W166"/>
    <mergeCell ref="X164:X166"/>
    <mergeCell ref="Y164:Y166"/>
    <mergeCell ref="Z164:Z166"/>
    <mergeCell ref="AA164:AA166"/>
    <mergeCell ref="AB164:AB166"/>
    <mergeCell ref="AC164:AC166"/>
    <mergeCell ref="AD164:AD166"/>
    <mergeCell ref="AD161:AD163"/>
    <mergeCell ref="AE161:AE163"/>
    <mergeCell ref="AF161:AF163"/>
    <mergeCell ref="AG161:AG163"/>
    <mergeCell ref="AH161:AH163"/>
    <mergeCell ref="AI161:AI163"/>
    <mergeCell ref="AJ161:AJ163"/>
    <mergeCell ref="AK161:AK163"/>
    <mergeCell ref="AL161:AL163"/>
    <mergeCell ref="AL158:AL160"/>
    <mergeCell ref="AM158:AM160"/>
    <mergeCell ref="F161:G163"/>
    <mergeCell ref="J161:J163"/>
    <mergeCell ref="K161:K163"/>
    <mergeCell ref="L161:L163"/>
    <mergeCell ref="M161:M163"/>
    <mergeCell ref="N161:N163"/>
    <mergeCell ref="O161:O163"/>
    <mergeCell ref="P161:P163"/>
    <mergeCell ref="Q161:Q163"/>
    <mergeCell ref="R161:R163"/>
    <mergeCell ref="S161:S163"/>
    <mergeCell ref="T161:T163"/>
    <mergeCell ref="U161:U163"/>
    <mergeCell ref="V161:V163"/>
    <mergeCell ref="W161:W163"/>
    <mergeCell ref="X161:X163"/>
    <mergeCell ref="Y161:Y163"/>
    <mergeCell ref="Z161:Z163"/>
    <mergeCell ref="AA161:AA163"/>
    <mergeCell ref="Z158:Z160"/>
    <mergeCell ref="AA158:AA160"/>
    <mergeCell ref="AB158:AB160"/>
    <mergeCell ref="AE164:AE166"/>
    <mergeCell ref="AB161:AB163"/>
    <mergeCell ref="AC161:AC163"/>
    <mergeCell ref="AC158:AC160"/>
    <mergeCell ref="AD158:AD160"/>
    <mergeCell ref="AE158:AE160"/>
    <mergeCell ref="AF158:AF160"/>
    <mergeCell ref="AG158:AG160"/>
    <mergeCell ref="AH158:AH160"/>
    <mergeCell ref="AI158:AI160"/>
    <mergeCell ref="AJ158:AJ160"/>
    <mergeCell ref="AK158:AK160"/>
    <mergeCell ref="AK155:AK157"/>
    <mergeCell ref="AL155:AL157"/>
    <mergeCell ref="AM155:AM157"/>
    <mergeCell ref="F158:G160"/>
    <mergeCell ref="J158:J160"/>
    <mergeCell ref="K158:K160"/>
    <mergeCell ref="L158:L160"/>
    <mergeCell ref="M158:M160"/>
    <mergeCell ref="N158:N160"/>
    <mergeCell ref="O158:O160"/>
    <mergeCell ref="P158:P160"/>
    <mergeCell ref="Q158:Q160"/>
    <mergeCell ref="R158:R160"/>
    <mergeCell ref="S158:S160"/>
    <mergeCell ref="T158:T160"/>
    <mergeCell ref="U158:U160"/>
    <mergeCell ref="V158:V160"/>
    <mergeCell ref="W158:W160"/>
    <mergeCell ref="X158:X160"/>
    <mergeCell ref="Y158:Y160"/>
    <mergeCell ref="AM152:AM154"/>
    <mergeCell ref="F155:G157"/>
    <mergeCell ref="J155:J157"/>
    <mergeCell ref="K155:K157"/>
    <mergeCell ref="L155:L157"/>
    <mergeCell ref="M155:M157"/>
    <mergeCell ref="N155:N157"/>
    <mergeCell ref="O155:O157"/>
    <mergeCell ref="P155:P157"/>
    <mergeCell ref="Q155:Q157"/>
    <mergeCell ref="R155:R157"/>
    <mergeCell ref="S155:S157"/>
    <mergeCell ref="T155:T157"/>
    <mergeCell ref="U155:U157"/>
    <mergeCell ref="V155:V157"/>
    <mergeCell ref="W155:W157"/>
    <mergeCell ref="U152:U154"/>
    <mergeCell ref="V152:V154"/>
    <mergeCell ref="W152:W154"/>
    <mergeCell ref="X152:X154"/>
    <mergeCell ref="Y152:Y154"/>
    <mergeCell ref="Z152:Z154"/>
    <mergeCell ref="AB155:AB157"/>
    <mergeCell ref="AC155:AC157"/>
    <mergeCell ref="AD155:AD157"/>
    <mergeCell ref="AE155:AE157"/>
    <mergeCell ref="AF155:AF157"/>
    <mergeCell ref="AG155:AG157"/>
    <mergeCell ref="J152:J154"/>
    <mergeCell ref="K152:K154"/>
    <mergeCell ref="L152:L154"/>
    <mergeCell ref="M152:M154"/>
    <mergeCell ref="N152:N154"/>
    <mergeCell ref="O152:O154"/>
    <mergeCell ref="P152:P154"/>
    <mergeCell ref="Q152:Q154"/>
    <mergeCell ref="AE149:AE151"/>
    <mergeCell ref="AF149:AF151"/>
    <mergeCell ref="AG149:AG151"/>
    <mergeCell ref="AH149:AH151"/>
    <mergeCell ref="AI149:AI151"/>
    <mergeCell ref="AJ149:AJ151"/>
    <mergeCell ref="AK149:AK151"/>
    <mergeCell ref="AJ155:AJ157"/>
    <mergeCell ref="AJ152:AJ154"/>
    <mergeCell ref="AK152:AK154"/>
    <mergeCell ref="AL149:AL151"/>
    <mergeCell ref="X155:X157"/>
    <mergeCell ref="Y155:Y157"/>
    <mergeCell ref="Z155:Z157"/>
    <mergeCell ref="AA155:AA157"/>
    <mergeCell ref="AA152:AA154"/>
    <mergeCell ref="AB152:AB154"/>
    <mergeCell ref="AC152:AC154"/>
    <mergeCell ref="AD152:AD154"/>
    <mergeCell ref="AE152:AE154"/>
    <mergeCell ref="AF152:AF154"/>
    <mergeCell ref="AG152:AG154"/>
    <mergeCell ref="AH152:AH154"/>
    <mergeCell ref="AI152:AI154"/>
    <mergeCell ref="R152:R154"/>
    <mergeCell ref="S152:S154"/>
    <mergeCell ref="T152:T154"/>
    <mergeCell ref="AH155:AH157"/>
    <mergeCell ref="AI155:AI157"/>
    <mergeCell ref="AL152:AL154"/>
    <mergeCell ref="AM149:AM151"/>
    <mergeCell ref="AM146:AM148"/>
    <mergeCell ref="F149:G151"/>
    <mergeCell ref="J149:J151"/>
    <mergeCell ref="K149:K151"/>
    <mergeCell ref="L149:L151"/>
    <mergeCell ref="M149:M151"/>
    <mergeCell ref="N149:N151"/>
    <mergeCell ref="O149:O151"/>
    <mergeCell ref="P149:P151"/>
    <mergeCell ref="Q149:Q151"/>
    <mergeCell ref="R149:R151"/>
    <mergeCell ref="S149:S151"/>
    <mergeCell ref="T149:T151"/>
    <mergeCell ref="U149:U151"/>
    <mergeCell ref="V149:V151"/>
    <mergeCell ref="W149:W151"/>
    <mergeCell ref="X149:X151"/>
    <mergeCell ref="Y149:Y151"/>
    <mergeCell ref="Z149:Z151"/>
    <mergeCell ref="AA149:AA151"/>
    <mergeCell ref="AB149:AB151"/>
    <mergeCell ref="AC149:AC151"/>
    <mergeCell ref="AD149:AD151"/>
    <mergeCell ref="AD146:AD148"/>
    <mergeCell ref="AE146:AE148"/>
    <mergeCell ref="AF146:AF148"/>
    <mergeCell ref="AG146:AG148"/>
    <mergeCell ref="AH146:AH148"/>
    <mergeCell ref="AI146:AI148"/>
    <mergeCell ref="AJ146:AJ148"/>
    <mergeCell ref="AK146:AK148"/>
    <mergeCell ref="AL146:AL148"/>
    <mergeCell ref="AL143:AL145"/>
    <mergeCell ref="AM143:AM145"/>
    <mergeCell ref="F146:G148"/>
    <mergeCell ref="J146:J148"/>
    <mergeCell ref="K146:K148"/>
    <mergeCell ref="L146:L148"/>
    <mergeCell ref="M146:M148"/>
    <mergeCell ref="N146:N148"/>
    <mergeCell ref="O146:O148"/>
    <mergeCell ref="P146:P148"/>
    <mergeCell ref="Q146:Q148"/>
    <mergeCell ref="R146:R148"/>
    <mergeCell ref="S146:S148"/>
    <mergeCell ref="T146:T148"/>
    <mergeCell ref="U146:U148"/>
    <mergeCell ref="V146:V148"/>
    <mergeCell ref="W146:W148"/>
    <mergeCell ref="X146:X148"/>
    <mergeCell ref="Y146:Y148"/>
    <mergeCell ref="Z146:Z148"/>
    <mergeCell ref="AA146:AA148"/>
    <mergeCell ref="AB146:AB148"/>
    <mergeCell ref="AC146:AC148"/>
    <mergeCell ref="AC143:AC145"/>
    <mergeCell ref="AD143:AD145"/>
    <mergeCell ref="AE143:AE145"/>
    <mergeCell ref="AF143:AF145"/>
    <mergeCell ref="AG143:AG145"/>
    <mergeCell ref="AH143:AH145"/>
    <mergeCell ref="AI143:AI145"/>
    <mergeCell ref="AJ143:AJ145"/>
    <mergeCell ref="AK143:AK145"/>
    <mergeCell ref="AK140:AK142"/>
    <mergeCell ref="AL140:AL142"/>
    <mergeCell ref="AM140:AM142"/>
    <mergeCell ref="F143:G145"/>
    <mergeCell ref="J143:J145"/>
    <mergeCell ref="K143:K145"/>
    <mergeCell ref="L143:L145"/>
    <mergeCell ref="M143:M145"/>
    <mergeCell ref="N143:N145"/>
    <mergeCell ref="O143:O145"/>
    <mergeCell ref="P143:P145"/>
    <mergeCell ref="Q143:Q145"/>
    <mergeCell ref="R143:R145"/>
    <mergeCell ref="S143:S145"/>
    <mergeCell ref="T143:T145"/>
    <mergeCell ref="U143:U145"/>
    <mergeCell ref="V143:V145"/>
    <mergeCell ref="W143:W145"/>
    <mergeCell ref="X143:X145"/>
    <mergeCell ref="Y143:Y145"/>
    <mergeCell ref="Z143:Z145"/>
    <mergeCell ref="AA143:AA145"/>
    <mergeCell ref="AB143:AB145"/>
    <mergeCell ref="AB140:AB142"/>
    <mergeCell ref="AC140:AC142"/>
    <mergeCell ref="AD140:AD142"/>
    <mergeCell ref="AE140:AE142"/>
    <mergeCell ref="AF140:AF142"/>
    <mergeCell ref="AG140:AG142"/>
    <mergeCell ref="AH140:AH142"/>
    <mergeCell ref="AI140:AI142"/>
    <mergeCell ref="AJ140:AJ142"/>
    <mergeCell ref="AJ137:AJ139"/>
    <mergeCell ref="AK137:AK139"/>
    <mergeCell ref="AL137:AL139"/>
    <mergeCell ref="AM137:AM139"/>
    <mergeCell ref="F140:G142"/>
    <mergeCell ref="J140:J142"/>
    <mergeCell ref="K140:K142"/>
    <mergeCell ref="L140:L142"/>
    <mergeCell ref="M140:M142"/>
    <mergeCell ref="N140:N142"/>
    <mergeCell ref="O140:O142"/>
    <mergeCell ref="P140:P142"/>
    <mergeCell ref="Q140:Q142"/>
    <mergeCell ref="R140:R142"/>
    <mergeCell ref="S140:S142"/>
    <mergeCell ref="T140:T142"/>
    <mergeCell ref="U140:U142"/>
    <mergeCell ref="V140:V142"/>
    <mergeCell ref="W140:W142"/>
    <mergeCell ref="X140:X142"/>
    <mergeCell ref="Y140:Y142"/>
    <mergeCell ref="Z140:Z142"/>
    <mergeCell ref="AA140:AA142"/>
    <mergeCell ref="AA137:AA139"/>
    <mergeCell ref="AB137:AB139"/>
    <mergeCell ref="AC137:AC139"/>
    <mergeCell ref="AD137:AD139"/>
    <mergeCell ref="AE137:AE139"/>
    <mergeCell ref="AF137:AF139"/>
    <mergeCell ref="AG137:AG139"/>
    <mergeCell ref="AH137:AH139"/>
    <mergeCell ref="AI137:AI139"/>
    <mergeCell ref="R137:R139"/>
    <mergeCell ref="S137:S139"/>
    <mergeCell ref="T137:T139"/>
    <mergeCell ref="U137:U139"/>
    <mergeCell ref="V137:V139"/>
    <mergeCell ref="W137:W139"/>
    <mergeCell ref="X137:X139"/>
    <mergeCell ref="Y137:Y139"/>
    <mergeCell ref="Z137:Z139"/>
    <mergeCell ref="J137:J139"/>
    <mergeCell ref="K137:K139"/>
    <mergeCell ref="L137:L139"/>
    <mergeCell ref="M137:M139"/>
    <mergeCell ref="N137:N139"/>
    <mergeCell ref="O137:O139"/>
    <mergeCell ref="P137:P139"/>
    <mergeCell ref="Q137:Q139"/>
    <mergeCell ref="AF131:AF133"/>
    <mergeCell ref="AG131:AG133"/>
    <mergeCell ref="AH131:AH133"/>
    <mergeCell ref="AI131:AI133"/>
    <mergeCell ref="AJ131:AJ133"/>
    <mergeCell ref="AK131:AK133"/>
    <mergeCell ref="AL131:AL133"/>
    <mergeCell ref="AM131:AM133"/>
    <mergeCell ref="AM128:AM130"/>
    <mergeCell ref="F131:G133"/>
    <mergeCell ref="J131:J133"/>
    <mergeCell ref="K131:K133"/>
    <mergeCell ref="L131:L133"/>
    <mergeCell ref="M131:M133"/>
    <mergeCell ref="N131:N133"/>
    <mergeCell ref="O131:O133"/>
    <mergeCell ref="P131:P133"/>
    <mergeCell ref="Q131:Q133"/>
    <mergeCell ref="R131:R133"/>
    <mergeCell ref="S131:S133"/>
    <mergeCell ref="T131:T133"/>
    <mergeCell ref="U131:U133"/>
    <mergeCell ref="V131:V133"/>
    <mergeCell ref="W131:W133"/>
    <mergeCell ref="X131:X133"/>
    <mergeCell ref="Y131:Y133"/>
    <mergeCell ref="Z131:Z133"/>
    <mergeCell ref="AA131:AA133"/>
    <mergeCell ref="AB131:AB133"/>
    <mergeCell ref="AC131:AC133"/>
    <mergeCell ref="AD131:AD133"/>
    <mergeCell ref="AD128:AD130"/>
    <mergeCell ref="AE128:AE130"/>
    <mergeCell ref="AF128:AF130"/>
    <mergeCell ref="AG128:AG130"/>
    <mergeCell ref="AH128:AH130"/>
    <mergeCell ref="AI128:AI130"/>
    <mergeCell ref="AJ128:AJ130"/>
    <mergeCell ref="AK128:AK130"/>
    <mergeCell ref="AL128:AL130"/>
    <mergeCell ref="AL125:AL127"/>
    <mergeCell ref="AM125:AM127"/>
    <mergeCell ref="F128:G130"/>
    <mergeCell ref="J128:J130"/>
    <mergeCell ref="K128:K130"/>
    <mergeCell ref="L128:L130"/>
    <mergeCell ref="M128:M130"/>
    <mergeCell ref="N128:N130"/>
    <mergeCell ref="O128:O130"/>
    <mergeCell ref="P128:P130"/>
    <mergeCell ref="Q128:Q130"/>
    <mergeCell ref="R128:R130"/>
    <mergeCell ref="S128:S130"/>
    <mergeCell ref="T128:T130"/>
    <mergeCell ref="U128:U130"/>
    <mergeCell ref="V128:V130"/>
    <mergeCell ref="W128:W130"/>
    <mergeCell ref="X128:X130"/>
    <mergeCell ref="Y128:Y130"/>
    <mergeCell ref="Z128:Z130"/>
    <mergeCell ref="AA128:AA130"/>
    <mergeCell ref="Z125:Z127"/>
    <mergeCell ref="AA125:AA127"/>
    <mergeCell ref="AB125:AB127"/>
    <mergeCell ref="AE131:AE133"/>
    <mergeCell ref="AB128:AB130"/>
    <mergeCell ref="AC128:AC130"/>
    <mergeCell ref="AC125:AC127"/>
    <mergeCell ref="AD125:AD127"/>
    <mergeCell ref="AE125:AE127"/>
    <mergeCell ref="AF125:AF127"/>
    <mergeCell ref="AG125:AG127"/>
    <mergeCell ref="AH125:AH127"/>
    <mergeCell ref="AI125:AI127"/>
    <mergeCell ref="AJ125:AJ127"/>
    <mergeCell ref="AK125:AK127"/>
    <mergeCell ref="AK122:AK124"/>
    <mergeCell ref="AL122:AL124"/>
    <mergeCell ref="AM122:AM124"/>
    <mergeCell ref="F125:G127"/>
    <mergeCell ref="J125:J127"/>
    <mergeCell ref="K125:K127"/>
    <mergeCell ref="L125:L127"/>
    <mergeCell ref="M125:M127"/>
    <mergeCell ref="N125:N127"/>
    <mergeCell ref="O125:O127"/>
    <mergeCell ref="P125:P127"/>
    <mergeCell ref="Q125:Q127"/>
    <mergeCell ref="R125:R127"/>
    <mergeCell ref="S125:S127"/>
    <mergeCell ref="T125:T127"/>
    <mergeCell ref="U125:U127"/>
    <mergeCell ref="V125:V127"/>
    <mergeCell ref="W125:W127"/>
    <mergeCell ref="X125:X127"/>
    <mergeCell ref="Y125:Y127"/>
    <mergeCell ref="AM119:AM121"/>
    <mergeCell ref="F122:G124"/>
    <mergeCell ref="J122:J124"/>
    <mergeCell ref="K122:K124"/>
    <mergeCell ref="L122:L124"/>
    <mergeCell ref="M122:M124"/>
    <mergeCell ref="N122:N124"/>
    <mergeCell ref="O122:O124"/>
    <mergeCell ref="P122:P124"/>
    <mergeCell ref="Q122:Q124"/>
    <mergeCell ref="R122:R124"/>
    <mergeCell ref="S122:S124"/>
    <mergeCell ref="T122:T124"/>
    <mergeCell ref="U122:U124"/>
    <mergeCell ref="V122:V124"/>
    <mergeCell ref="W122:W124"/>
    <mergeCell ref="U119:U121"/>
    <mergeCell ref="V119:V121"/>
    <mergeCell ref="W119:W121"/>
    <mergeCell ref="X119:X121"/>
    <mergeCell ref="Y119:Y121"/>
    <mergeCell ref="Z119:Z121"/>
    <mergeCell ref="AB122:AB124"/>
    <mergeCell ref="AC122:AC124"/>
    <mergeCell ref="AD122:AD124"/>
    <mergeCell ref="AE122:AE124"/>
    <mergeCell ref="AF122:AF124"/>
    <mergeCell ref="AG122:AG124"/>
    <mergeCell ref="J119:J121"/>
    <mergeCell ref="K119:K121"/>
    <mergeCell ref="L119:L121"/>
    <mergeCell ref="M119:M121"/>
    <mergeCell ref="N119:N121"/>
    <mergeCell ref="O119:O121"/>
    <mergeCell ref="P119:P121"/>
    <mergeCell ref="Q119:Q121"/>
    <mergeCell ref="AE116:AE118"/>
    <mergeCell ref="AF116:AF118"/>
    <mergeCell ref="AG116:AG118"/>
    <mergeCell ref="AH116:AH118"/>
    <mergeCell ref="AI116:AI118"/>
    <mergeCell ref="AJ116:AJ118"/>
    <mergeCell ref="AK116:AK118"/>
    <mergeCell ref="AJ122:AJ124"/>
    <mergeCell ref="AJ119:AJ121"/>
    <mergeCell ref="AK119:AK121"/>
    <mergeCell ref="AL116:AL118"/>
    <mergeCell ref="X122:X124"/>
    <mergeCell ref="Y122:Y124"/>
    <mergeCell ref="Z122:Z124"/>
    <mergeCell ref="AA122:AA124"/>
    <mergeCell ref="AA119:AA121"/>
    <mergeCell ref="AB119:AB121"/>
    <mergeCell ref="AC119:AC121"/>
    <mergeCell ref="AD119:AD121"/>
    <mergeCell ref="AE119:AE121"/>
    <mergeCell ref="AF119:AF121"/>
    <mergeCell ref="AG119:AG121"/>
    <mergeCell ref="AH119:AH121"/>
    <mergeCell ref="AI119:AI121"/>
    <mergeCell ref="R119:R121"/>
    <mergeCell ref="S119:S121"/>
    <mergeCell ref="T119:T121"/>
    <mergeCell ref="AH122:AH124"/>
    <mergeCell ref="AI122:AI124"/>
    <mergeCell ref="AL119:AL121"/>
    <mergeCell ref="AM116:AM118"/>
    <mergeCell ref="AM113:AM115"/>
    <mergeCell ref="F116:G118"/>
    <mergeCell ref="J116:J118"/>
    <mergeCell ref="K116:K118"/>
    <mergeCell ref="L116:L118"/>
    <mergeCell ref="M116:M118"/>
    <mergeCell ref="N116:N118"/>
    <mergeCell ref="O116:O118"/>
    <mergeCell ref="P116:P118"/>
    <mergeCell ref="Q116:Q118"/>
    <mergeCell ref="R116:R118"/>
    <mergeCell ref="S116:S118"/>
    <mergeCell ref="T116:T118"/>
    <mergeCell ref="U116:U118"/>
    <mergeCell ref="V116:V118"/>
    <mergeCell ref="W116:W118"/>
    <mergeCell ref="X116:X118"/>
    <mergeCell ref="Y116:Y118"/>
    <mergeCell ref="Z116:Z118"/>
    <mergeCell ref="AA116:AA118"/>
    <mergeCell ref="AB116:AB118"/>
    <mergeCell ref="AC116:AC118"/>
    <mergeCell ref="AD116:AD118"/>
    <mergeCell ref="AD113:AD115"/>
    <mergeCell ref="AE113:AE115"/>
    <mergeCell ref="AF113:AF115"/>
    <mergeCell ref="AG113:AG115"/>
    <mergeCell ref="AH113:AH115"/>
    <mergeCell ref="AI113:AI115"/>
    <mergeCell ref="AJ113:AJ115"/>
    <mergeCell ref="AK113:AK115"/>
    <mergeCell ref="AL113:AL115"/>
    <mergeCell ref="AL110:AL112"/>
    <mergeCell ref="AM110:AM112"/>
    <mergeCell ref="F113:G115"/>
    <mergeCell ref="J113:J115"/>
    <mergeCell ref="K113:K115"/>
    <mergeCell ref="L113:L115"/>
    <mergeCell ref="M113:M115"/>
    <mergeCell ref="N113:N115"/>
    <mergeCell ref="O113:O115"/>
    <mergeCell ref="P113:P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C110:AC112"/>
    <mergeCell ref="AD110:AD112"/>
    <mergeCell ref="AE110:AE112"/>
    <mergeCell ref="AF110:AF112"/>
    <mergeCell ref="AG110:AG112"/>
    <mergeCell ref="AH110:AH112"/>
    <mergeCell ref="AI110:AI112"/>
    <mergeCell ref="AJ110:AJ112"/>
    <mergeCell ref="AK110:AK112"/>
    <mergeCell ref="AK107:AK109"/>
    <mergeCell ref="AL107:AL109"/>
    <mergeCell ref="AM107:AM109"/>
    <mergeCell ref="F110:G112"/>
    <mergeCell ref="J110:J112"/>
    <mergeCell ref="K110:K112"/>
    <mergeCell ref="L110:L112"/>
    <mergeCell ref="M110:M112"/>
    <mergeCell ref="N110:N112"/>
    <mergeCell ref="O110:O112"/>
    <mergeCell ref="P110:P112"/>
    <mergeCell ref="Q110:Q112"/>
    <mergeCell ref="R110:R112"/>
    <mergeCell ref="S110:S112"/>
    <mergeCell ref="T110:T112"/>
    <mergeCell ref="U110:U112"/>
    <mergeCell ref="V110:V112"/>
    <mergeCell ref="W110:W112"/>
    <mergeCell ref="X110:X112"/>
    <mergeCell ref="Y110:Y112"/>
    <mergeCell ref="Z110:Z112"/>
    <mergeCell ref="AA110:AA112"/>
    <mergeCell ref="AB110:AB112"/>
    <mergeCell ref="AB107:AB109"/>
    <mergeCell ref="AC107:AC109"/>
    <mergeCell ref="AD107:AD109"/>
    <mergeCell ref="AE107:AE109"/>
    <mergeCell ref="AF107:AF109"/>
    <mergeCell ref="AG107:AG109"/>
    <mergeCell ref="AH107:AH109"/>
    <mergeCell ref="AI107:AI109"/>
    <mergeCell ref="AJ107:AJ109"/>
    <mergeCell ref="AJ104:AJ106"/>
    <mergeCell ref="AK104:AK106"/>
    <mergeCell ref="AL104:AL106"/>
    <mergeCell ref="AM104:AM106"/>
    <mergeCell ref="F107:G109"/>
    <mergeCell ref="J107:J109"/>
    <mergeCell ref="K107:K109"/>
    <mergeCell ref="L107:L109"/>
    <mergeCell ref="M107:M109"/>
    <mergeCell ref="N107:N109"/>
    <mergeCell ref="O107:O109"/>
    <mergeCell ref="P107:P109"/>
    <mergeCell ref="Q107:Q109"/>
    <mergeCell ref="R107:R109"/>
    <mergeCell ref="S107:S109"/>
    <mergeCell ref="T107:T109"/>
    <mergeCell ref="U107:U109"/>
    <mergeCell ref="V107:V109"/>
    <mergeCell ref="W107:W109"/>
    <mergeCell ref="X107:X109"/>
    <mergeCell ref="Y107:Y109"/>
    <mergeCell ref="Z107:Z109"/>
    <mergeCell ref="AA107:AA109"/>
    <mergeCell ref="AA104:AA106"/>
    <mergeCell ref="AB104:AB106"/>
    <mergeCell ref="AC104:AC106"/>
    <mergeCell ref="AD104:AD106"/>
    <mergeCell ref="AE104:AE106"/>
    <mergeCell ref="AF104:AF106"/>
    <mergeCell ref="AG104:AG106"/>
    <mergeCell ref="AH104:AH106"/>
    <mergeCell ref="AI104:AI106"/>
    <mergeCell ref="R104:R106"/>
    <mergeCell ref="S104:S106"/>
    <mergeCell ref="T104:T106"/>
    <mergeCell ref="U104:U106"/>
    <mergeCell ref="V104:V106"/>
    <mergeCell ref="W104:W106"/>
    <mergeCell ref="X104:X106"/>
    <mergeCell ref="Y104:Y106"/>
    <mergeCell ref="Z104:Z106"/>
    <mergeCell ref="J104:J106"/>
    <mergeCell ref="K104:K106"/>
    <mergeCell ref="L104:L106"/>
    <mergeCell ref="M104:M106"/>
    <mergeCell ref="N104:N106"/>
    <mergeCell ref="O104:O106"/>
    <mergeCell ref="P104:P106"/>
    <mergeCell ref="Q104:Q106"/>
    <mergeCell ref="AF98:AF100"/>
    <mergeCell ref="AG98:AG100"/>
    <mergeCell ref="AH98:AH100"/>
    <mergeCell ref="AI98:AI100"/>
    <mergeCell ref="AJ98:AJ100"/>
    <mergeCell ref="AK98:AK100"/>
    <mergeCell ref="AL98:AL100"/>
    <mergeCell ref="AM98:AM100"/>
    <mergeCell ref="AM95:AM97"/>
    <mergeCell ref="F98:G100"/>
    <mergeCell ref="J98:J100"/>
    <mergeCell ref="K98:K100"/>
    <mergeCell ref="L98:L100"/>
    <mergeCell ref="M98:M100"/>
    <mergeCell ref="N98:N100"/>
    <mergeCell ref="O98:O100"/>
    <mergeCell ref="P98:P100"/>
    <mergeCell ref="Q98:Q100"/>
    <mergeCell ref="R98:R100"/>
    <mergeCell ref="S98:S100"/>
    <mergeCell ref="T98:T100"/>
    <mergeCell ref="U98:U100"/>
    <mergeCell ref="V98:V100"/>
    <mergeCell ref="W98:W100"/>
    <mergeCell ref="X98:X100"/>
    <mergeCell ref="Y98:Y100"/>
    <mergeCell ref="Z98:Z100"/>
    <mergeCell ref="AA98:AA100"/>
    <mergeCell ref="AB98:AB100"/>
    <mergeCell ref="AC98:AC100"/>
    <mergeCell ref="AD98:AD100"/>
    <mergeCell ref="AD95:AD97"/>
    <mergeCell ref="AE95:AE97"/>
    <mergeCell ref="AF95:AF97"/>
    <mergeCell ref="AG95:AG97"/>
    <mergeCell ref="AH95:AH97"/>
    <mergeCell ref="AI95:AI97"/>
    <mergeCell ref="AJ95:AJ97"/>
    <mergeCell ref="AK95:AK97"/>
    <mergeCell ref="AL95:AL97"/>
    <mergeCell ref="AL92:AL94"/>
    <mergeCell ref="AM92:AM94"/>
    <mergeCell ref="F95:G97"/>
    <mergeCell ref="J95:J97"/>
    <mergeCell ref="K95:K97"/>
    <mergeCell ref="L95:L97"/>
    <mergeCell ref="M95:M97"/>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Z92:Z94"/>
    <mergeCell ref="AA92:AA94"/>
    <mergeCell ref="AB92:AB94"/>
    <mergeCell ref="AE98:AE100"/>
    <mergeCell ref="AB95:AB97"/>
    <mergeCell ref="AC95:AC97"/>
    <mergeCell ref="AC92:AC94"/>
    <mergeCell ref="AD92:AD94"/>
    <mergeCell ref="AE92:AE94"/>
    <mergeCell ref="AF92:AF94"/>
    <mergeCell ref="AG92:AG94"/>
    <mergeCell ref="AH92:AH94"/>
    <mergeCell ref="AI92:AI94"/>
    <mergeCell ref="AJ92:AJ94"/>
    <mergeCell ref="AK92:AK94"/>
    <mergeCell ref="AK89:AK91"/>
    <mergeCell ref="AL89:AL91"/>
    <mergeCell ref="AM89:AM91"/>
    <mergeCell ref="F92:G94"/>
    <mergeCell ref="J92:J94"/>
    <mergeCell ref="K92:K94"/>
    <mergeCell ref="L92:L94"/>
    <mergeCell ref="M92:M94"/>
    <mergeCell ref="N92:N94"/>
    <mergeCell ref="O92:O94"/>
    <mergeCell ref="P92:P94"/>
    <mergeCell ref="Q92:Q94"/>
    <mergeCell ref="R92:R94"/>
    <mergeCell ref="S92:S94"/>
    <mergeCell ref="T92:T94"/>
    <mergeCell ref="U92:U94"/>
    <mergeCell ref="V92:V94"/>
    <mergeCell ref="W92:W94"/>
    <mergeCell ref="X92:X94"/>
    <mergeCell ref="Y92:Y94"/>
    <mergeCell ref="AM86:AM88"/>
    <mergeCell ref="F89:G91"/>
    <mergeCell ref="J89:J91"/>
    <mergeCell ref="K89:K91"/>
    <mergeCell ref="L89:L91"/>
    <mergeCell ref="M89:M91"/>
    <mergeCell ref="N89:N91"/>
    <mergeCell ref="O89:O91"/>
    <mergeCell ref="P89:P91"/>
    <mergeCell ref="Q89:Q91"/>
    <mergeCell ref="R89:R91"/>
    <mergeCell ref="S89:S91"/>
    <mergeCell ref="T89:T91"/>
    <mergeCell ref="U89:U91"/>
    <mergeCell ref="V89:V91"/>
    <mergeCell ref="W89:W91"/>
    <mergeCell ref="U86:U88"/>
    <mergeCell ref="V86:V88"/>
    <mergeCell ref="W86:W88"/>
    <mergeCell ref="X86:X88"/>
    <mergeCell ref="Y86:Y88"/>
    <mergeCell ref="Z86:Z88"/>
    <mergeCell ref="AB89:AB91"/>
    <mergeCell ref="AC89:AC91"/>
    <mergeCell ref="AD89:AD91"/>
    <mergeCell ref="AE89:AE91"/>
    <mergeCell ref="AF89:AF91"/>
    <mergeCell ref="AG89:AG91"/>
    <mergeCell ref="J86:J88"/>
    <mergeCell ref="K86:K88"/>
    <mergeCell ref="L86:L88"/>
    <mergeCell ref="M86:M88"/>
    <mergeCell ref="N86:N88"/>
    <mergeCell ref="O86:O88"/>
    <mergeCell ref="P86:P88"/>
    <mergeCell ref="Q86:Q88"/>
    <mergeCell ref="AE83:AE85"/>
    <mergeCell ref="AF83:AF85"/>
    <mergeCell ref="AG83:AG85"/>
    <mergeCell ref="AH83:AH85"/>
    <mergeCell ref="AI83:AI85"/>
    <mergeCell ref="AJ83:AJ85"/>
    <mergeCell ref="AK83:AK85"/>
    <mergeCell ref="AJ89:AJ91"/>
    <mergeCell ref="AJ86:AJ88"/>
    <mergeCell ref="AK86:AK88"/>
    <mergeCell ref="AL83:AL85"/>
    <mergeCell ref="X89:X91"/>
    <mergeCell ref="Y89:Y91"/>
    <mergeCell ref="Z89:Z91"/>
    <mergeCell ref="AA89:AA91"/>
    <mergeCell ref="AA86:AA88"/>
    <mergeCell ref="AB86:AB88"/>
    <mergeCell ref="AC86:AC88"/>
    <mergeCell ref="AD86:AD88"/>
    <mergeCell ref="AE86:AE88"/>
    <mergeCell ref="AF86:AF88"/>
    <mergeCell ref="AG86:AG88"/>
    <mergeCell ref="AH86:AH88"/>
    <mergeCell ref="AI86:AI88"/>
    <mergeCell ref="R86:R88"/>
    <mergeCell ref="S86:S88"/>
    <mergeCell ref="T86:T88"/>
    <mergeCell ref="AH89:AH91"/>
    <mergeCell ref="AI89:AI91"/>
    <mergeCell ref="AL86:AL88"/>
    <mergeCell ref="AM83:AM85"/>
    <mergeCell ref="AM80:AM82"/>
    <mergeCell ref="F83:G85"/>
    <mergeCell ref="J83:J85"/>
    <mergeCell ref="K83:K85"/>
    <mergeCell ref="L83:L85"/>
    <mergeCell ref="M83:M85"/>
    <mergeCell ref="N83:N85"/>
    <mergeCell ref="O83:O85"/>
    <mergeCell ref="P83:P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D80:AD82"/>
    <mergeCell ref="AE80:AE82"/>
    <mergeCell ref="AF80:AF82"/>
    <mergeCell ref="AG80:AG82"/>
    <mergeCell ref="AH80:AH82"/>
    <mergeCell ref="AI80:AI82"/>
    <mergeCell ref="AJ80:AJ82"/>
    <mergeCell ref="AK80:AK82"/>
    <mergeCell ref="AL80:AL82"/>
    <mergeCell ref="AL77:AL79"/>
    <mergeCell ref="AM77:AM79"/>
    <mergeCell ref="F80:G82"/>
    <mergeCell ref="J80:J82"/>
    <mergeCell ref="K80:K82"/>
    <mergeCell ref="L80:L82"/>
    <mergeCell ref="M80:M82"/>
    <mergeCell ref="N80:N82"/>
    <mergeCell ref="O80:O82"/>
    <mergeCell ref="P80:P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C77:AC79"/>
    <mergeCell ref="AD77:AD79"/>
    <mergeCell ref="AE77:AE79"/>
    <mergeCell ref="AF77:AF79"/>
    <mergeCell ref="AG77:AG79"/>
    <mergeCell ref="AH77:AH79"/>
    <mergeCell ref="AI77:AI79"/>
    <mergeCell ref="AJ77:AJ79"/>
    <mergeCell ref="AK77:AK79"/>
    <mergeCell ref="AK74:AK76"/>
    <mergeCell ref="AL74:AL76"/>
    <mergeCell ref="AM74:AM76"/>
    <mergeCell ref="F77:G79"/>
    <mergeCell ref="J77:J79"/>
    <mergeCell ref="K77:K79"/>
    <mergeCell ref="L77:L79"/>
    <mergeCell ref="M77:M79"/>
    <mergeCell ref="N77:N79"/>
    <mergeCell ref="O77:O79"/>
    <mergeCell ref="P77:P79"/>
    <mergeCell ref="Q77:Q79"/>
    <mergeCell ref="R77:R79"/>
    <mergeCell ref="S77:S79"/>
    <mergeCell ref="T77:T79"/>
    <mergeCell ref="U77:U79"/>
    <mergeCell ref="V77:V79"/>
    <mergeCell ref="W77:W79"/>
    <mergeCell ref="X77:X79"/>
    <mergeCell ref="Y77:Y79"/>
    <mergeCell ref="Z77:Z79"/>
    <mergeCell ref="AA77:AA79"/>
    <mergeCell ref="AB77:AB79"/>
    <mergeCell ref="AB74:AB76"/>
    <mergeCell ref="AC74:AC76"/>
    <mergeCell ref="AD74:AD76"/>
    <mergeCell ref="AE74:AE76"/>
    <mergeCell ref="AF74:AF76"/>
    <mergeCell ref="AG74:AG76"/>
    <mergeCell ref="AH74:AH76"/>
    <mergeCell ref="AI74:AI76"/>
    <mergeCell ref="AJ74:AJ76"/>
    <mergeCell ref="AJ71:AJ73"/>
    <mergeCell ref="AK71:AK73"/>
    <mergeCell ref="AL71:AL73"/>
    <mergeCell ref="AM71:AM73"/>
    <mergeCell ref="F74:G76"/>
    <mergeCell ref="J74:J76"/>
    <mergeCell ref="K74:K76"/>
    <mergeCell ref="L74:L76"/>
    <mergeCell ref="M74:M76"/>
    <mergeCell ref="N74:N76"/>
    <mergeCell ref="O74:O76"/>
    <mergeCell ref="P74:P76"/>
    <mergeCell ref="Q74:Q76"/>
    <mergeCell ref="R74:R76"/>
    <mergeCell ref="S74:S76"/>
    <mergeCell ref="T74:T76"/>
    <mergeCell ref="U74:U76"/>
    <mergeCell ref="V74:V76"/>
    <mergeCell ref="W74:W76"/>
    <mergeCell ref="X74:X76"/>
    <mergeCell ref="Y74:Y76"/>
    <mergeCell ref="Z74:Z76"/>
    <mergeCell ref="AA74:AA76"/>
    <mergeCell ref="AA71:AA73"/>
    <mergeCell ref="AB71:AB73"/>
    <mergeCell ref="AC71:AC73"/>
    <mergeCell ref="AD71:AD73"/>
    <mergeCell ref="AE71:AE73"/>
    <mergeCell ref="AF71:AF73"/>
    <mergeCell ref="AG71:AG73"/>
    <mergeCell ref="AH71:AH73"/>
    <mergeCell ref="AI71:AI73"/>
    <mergeCell ref="R71:R73"/>
    <mergeCell ref="S71:S73"/>
    <mergeCell ref="T71:T73"/>
    <mergeCell ref="U71:U73"/>
    <mergeCell ref="V71:V73"/>
    <mergeCell ref="W71:W73"/>
    <mergeCell ref="X71:X73"/>
    <mergeCell ref="Y71:Y73"/>
    <mergeCell ref="Z71:Z73"/>
    <mergeCell ref="J71:J73"/>
    <mergeCell ref="K71:K73"/>
    <mergeCell ref="L71:L73"/>
    <mergeCell ref="M71:M73"/>
    <mergeCell ref="N71:N73"/>
    <mergeCell ref="O71:O73"/>
    <mergeCell ref="P71:P73"/>
    <mergeCell ref="Q71:Q73"/>
    <mergeCell ref="AF65:AF67"/>
    <mergeCell ref="AG65:AG67"/>
    <mergeCell ref="AH65:AH67"/>
    <mergeCell ref="AI65:AI67"/>
    <mergeCell ref="AJ65:AJ67"/>
    <mergeCell ref="AK65:AK67"/>
    <mergeCell ref="AL65:AL67"/>
    <mergeCell ref="AM65:AM67"/>
    <mergeCell ref="AM62:AM64"/>
    <mergeCell ref="F65:G67"/>
    <mergeCell ref="J65:J67"/>
    <mergeCell ref="K65:K67"/>
    <mergeCell ref="L65:L67"/>
    <mergeCell ref="M65:M67"/>
    <mergeCell ref="N65:N67"/>
    <mergeCell ref="O65:O67"/>
    <mergeCell ref="P65:P67"/>
    <mergeCell ref="Q65:Q67"/>
    <mergeCell ref="R65:R67"/>
    <mergeCell ref="S65:S67"/>
    <mergeCell ref="T65:T67"/>
    <mergeCell ref="U65:U67"/>
    <mergeCell ref="V65:V67"/>
    <mergeCell ref="W65:W67"/>
    <mergeCell ref="X65:X67"/>
    <mergeCell ref="Y65:Y67"/>
    <mergeCell ref="Z65:Z67"/>
    <mergeCell ref="AA65:AA67"/>
    <mergeCell ref="AB65:AB67"/>
    <mergeCell ref="AC65:AC67"/>
    <mergeCell ref="AD65:AD67"/>
    <mergeCell ref="AD62:AD64"/>
    <mergeCell ref="AE62:AE64"/>
    <mergeCell ref="AF62:AF64"/>
    <mergeCell ref="AG62:AG64"/>
    <mergeCell ref="AH62:AH64"/>
    <mergeCell ref="AI62:AI64"/>
    <mergeCell ref="AJ62:AJ64"/>
    <mergeCell ref="AK62:AK64"/>
    <mergeCell ref="AL62:AL64"/>
    <mergeCell ref="AL59:AL61"/>
    <mergeCell ref="AM59:AM61"/>
    <mergeCell ref="F62:G64"/>
    <mergeCell ref="J62:J64"/>
    <mergeCell ref="K62:K64"/>
    <mergeCell ref="L62:L64"/>
    <mergeCell ref="M62:M64"/>
    <mergeCell ref="N62:N64"/>
    <mergeCell ref="O62:O64"/>
    <mergeCell ref="P62:P64"/>
    <mergeCell ref="Q62:Q64"/>
    <mergeCell ref="R62:R64"/>
    <mergeCell ref="S62:S64"/>
    <mergeCell ref="T62:T64"/>
    <mergeCell ref="U62:U64"/>
    <mergeCell ref="V62:V64"/>
    <mergeCell ref="W62:W64"/>
    <mergeCell ref="X62:X64"/>
    <mergeCell ref="Y62:Y64"/>
    <mergeCell ref="Z62:Z64"/>
    <mergeCell ref="AA62:AA64"/>
    <mergeCell ref="Z59:Z61"/>
    <mergeCell ref="AA59:AA61"/>
    <mergeCell ref="AB59:AB61"/>
    <mergeCell ref="AE65:AE67"/>
    <mergeCell ref="AB62:AB64"/>
    <mergeCell ref="AC62:AC64"/>
    <mergeCell ref="AC59:AC61"/>
    <mergeCell ref="AD59:AD61"/>
    <mergeCell ref="AE59:AE61"/>
    <mergeCell ref="AF59:AF61"/>
    <mergeCell ref="AG59:AG61"/>
    <mergeCell ref="AH59:AH61"/>
    <mergeCell ref="AI59:AI61"/>
    <mergeCell ref="AJ59:AJ61"/>
    <mergeCell ref="AK59:AK61"/>
    <mergeCell ref="AK56:AK58"/>
    <mergeCell ref="AL56:AL58"/>
    <mergeCell ref="AM56:AM58"/>
    <mergeCell ref="F59:G61"/>
    <mergeCell ref="J59:J61"/>
    <mergeCell ref="K59:K61"/>
    <mergeCell ref="L59:L61"/>
    <mergeCell ref="M59:M61"/>
    <mergeCell ref="N59:N61"/>
    <mergeCell ref="O59:O61"/>
    <mergeCell ref="P59:P61"/>
    <mergeCell ref="Q59:Q61"/>
    <mergeCell ref="R59:R61"/>
    <mergeCell ref="S59:S61"/>
    <mergeCell ref="T59:T61"/>
    <mergeCell ref="U59:U61"/>
    <mergeCell ref="V59:V61"/>
    <mergeCell ref="W59:W61"/>
    <mergeCell ref="X59:X61"/>
    <mergeCell ref="Y59:Y61"/>
    <mergeCell ref="AM53:AM55"/>
    <mergeCell ref="F56:G58"/>
    <mergeCell ref="J56:J58"/>
    <mergeCell ref="K56:K58"/>
    <mergeCell ref="L56:L58"/>
    <mergeCell ref="M56:M58"/>
    <mergeCell ref="N56:N58"/>
    <mergeCell ref="O56:O58"/>
    <mergeCell ref="P56:P58"/>
    <mergeCell ref="Q56:Q58"/>
    <mergeCell ref="R56:R58"/>
    <mergeCell ref="S56:S58"/>
    <mergeCell ref="T56:T58"/>
    <mergeCell ref="U56:U58"/>
    <mergeCell ref="V56:V58"/>
    <mergeCell ref="W56:W58"/>
    <mergeCell ref="U53:U55"/>
    <mergeCell ref="V53:V55"/>
    <mergeCell ref="W53:W55"/>
    <mergeCell ref="X53:X55"/>
    <mergeCell ref="Y53:Y55"/>
    <mergeCell ref="Z53:Z55"/>
    <mergeCell ref="AB56:AB58"/>
    <mergeCell ref="AC56:AC58"/>
    <mergeCell ref="AD56:AD58"/>
    <mergeCell ref="AE56:AE58"/>
    <mergeCell ref="AF56:AF58"/>
    <mergeCell ref="AG56:AG58"/>
    <mergeCell ref="J53:J55"/>
    <mergeCell ref="K53:K55"/>
    <mergeCell ref="L53:L55"/>
    <mergeCell ref="M53:M55"/>
    <mergeCell ref="N53:N55"/>
    <mergeCell ref="O53:O55"/>
    <mergeCell ref="P53:P55"/>
    <mergeCell ref="Q53:Q55"/>
    <mergeCell ref="AE50:AE52"/>
    <mergeCell ref="AF50:AF52"/>
    <mergeCell ref="AG50:AG52"/>
    <mergeCell ref="AH50:AH52"/>
    <mergeCell ref="AI50:AI52"/>
    <mergeCell ref="AJ50:AJ52"/>
    <mergeCell ref="AK50:AK52"/>
    <mergeCell ref="AJ56:AJ58"/>
    <mergeCell ref="AJ53:AJ55"/>
    <mergeCell ref="AK53:AK55"/>
    <mergeCell ref="AL50:AL52"/>
    <mergeCell ref="X56:X58"/>
    <mergeCell ref="Y56:Y58"/>
    <mergeCell ref="Z56:Z58"/>
    <mergeCell ref="AA56:AA58"/>
    <mergeCell ref="AA53:AA55"/>
    <mergeCell ref="AB53:AB55"/>
    <mergeCell ref="AC53:AC55"/>
    <mergeCell ref="AD53:AD55"/>
    <mergeCell ref="AE53:AE55"/>
    <mergeCell ref="AF53:AF55"/>
    <mergeCell ref="AG53:AG55"/>
    <mergeCell ref="AH53:AH55"/>
    <mergeCell ref="AI53:AI55"/>
    <mergeCell ref="R53:R55"/>
    <mergeCell ref="S53:S55"/>
    <mergeCell ref="T53:T55"/>
    <mergeCell ref="AH56:AH58"/>
    <mergeCell ref="AI56:AI58"/>
    <mergeCell ref="AL53:AL55"/>
    <mergeCell ref="AM50:AM52"/>
    <mergeCell ref="AM47:AM49"/>
    <mergeCell ref="F50:G52"/>
    <mergeCell ref="J50:J52"/>
    <mergeCell ref="K50:K52"/>
    <mergeCell ref="L50:L52"/>
    <mergeCell ref="M50:M52"/>
    <mergeCell ref="N50:N52"/>
    <mergeCell ref="O50:O52"/>
    <mergeCell ref="P50:P52"/>
    <mergeCell ref="Q50:Q52"/>
    <mergeCell ref="R50:R52"/>
    <mergeCell ref="S50:S52"/>
    <mergeCell ref="T50:T52"/>
    <mergeCell ref="U50:U52"/>
    <mergeCell ref="V50:V52"/>
    <mergeCell ref="W50:W52"/>
    <mergeCell ref="X50:X52"/>
    <mergeCell ref="Y50:Y52"/>
    <mergeCell ref="Z50:Z52"/>
    <mergeCell ref="AA50:AA52"/>
    <mergeCell ref="AB50:AB52"/>
    <mergeCell ref="AC50:AC52"/>
    <mergeCell ref="AD50:AD52"/>
    <mergeCell ref="AD47:AD49"/>
    <mergeCell ref="AE47:AE49"/>
    <mergeCell ref="AF47:AF49"/>
    <mergeCell ref="AG47:AG49"/>
    <mergeCell ref="AH47:AH49"/>
    <mergeCell ref="AI47:AI49"/>
    <mergeCell ref="AJ47:AJ49"/>
    <mergeCell ref="AK47:AK49"/>
    <mergeCell ref="AL47:AL49"/>
    <mergeCell ref="AL44:AL46"/>
    <mergeCell ref="AM44:AM46"/>
    <mergeCell ref="F47:G49"/>
    <mergeCell ref="J47:J49"/>
    <mergeCell ref="K47:K49"/>
    <mergeCell ref="L47:L49"/>
    <mergeCell ref="M47:M49"/>
    <mergeCell ref="N47:N49"/>
    <mergeCell ref="O47:O49"/>
    <mergeCell ref="P47:P49"/>
    <mergeCell ref="Q47:Q49"/>
    <mergeCell ref="R47:R49"/>
    <mergeCell ref="S47:S49"/>
    <mergeCell ref="T47:T49"/>
    <mergeCell ref="U47:U49"/>
    <mergeCell ref="V47:V49"/>
    <mergeCell ref="W47:W49"/>
    <mergeCell ref="X47:X49"/>
    <mergeCell ref="Y47:Y49"/>
    <mergeCell ref="Z47:Z49"/>
    <mergeCell ref="AA47:AA49"/>
    <mergeCell ref="AB47:AB49"/>
    <mergeCell ref="AC47:AC49"/>
    <mergeCell ref="AC44:AC46"/>
    <mergeCell ref="AD44:AD46"/>
    <mergeCell ref="AE44:AE46"/>
    <mergeCell ref="AF44:AF46"/>
    <mergeCell ref="AG44:AG46"/>
    <mergeCell ref="AH44:AH46"/>
    <mergeCell ref="AI44:AI46"/>
    <mergeCell ref="AJ44:AJ46"/>
    <mergeCell ref="AK44:AK46"/>
    <mergeCell ref="AK41:AK43"/>
    <mergeCell ref="AL41:AL43"/>
    <mergeCell ref="AM41:AM43"/>
    <mergeCell ref="F44:G46"/>
    <mergeCell ref="J44:J46"/>
    <mergeCell ref="K44:K46"/>
    <mergeCell ref="L44:L46"/>
    <mergeCell ref="M44:M46"/>
    <mergeCell ref="N44:N46"/>
    <mergeCell ref="O44:O46"/>
    <mergeCell ref="P44:P46"/>
    <mergeCell ref="Q44:Q46"/>
    <mergeCell ref="R44:R46"/>
    <mergeCell ref="S44:S46"/>
    <mergeCell ref="T44:T46"/>
    <mergeCell ref="U44:U46"/>
    <mergeCell ref="V44:V46"/>
    <mergeCell ref="W44:W46"/>
    <mergeCell ref="X44:X46"/>
    <mergeCell ref="Y44:Y46"/>
    <mergeCell ref="Z44:Z46"/>
    <mergeCell ref="AA44:AA46"/>
    <mergeCell ref="AB44:AB46"/>
    <mergeCell ref="AB41:AB43"/>
    <mergeCell ref="AC41:AC43"/>
    <mergeCell ref="AD41:AD43"/>
    <mergeCell ref="AE41:AE43"/>
    <mergeCell ref="AF41:AF43"/>
    <mergeCell ref="AG41:AG43"/>
    <mergeCell ref="AH41:AH43"/>
    <mergeCell ref="AI41:AI43"/>
    <mergeCell ref="AJ41:AJ43"/>
    <mergeCell ref="AJ38:AJ40"/>
    <mergeCell ref="AK38:AK40"/>
    <mergeCell ref="AL38:AL40"/>
    <mergeCell ref="AM38:AM40"/>
    <mergeCell ref="F41:G43"/>
    <mergeCell ref="J41:J43"/>
    <mergeCell ref="K41:K43"/>
    <mergeCell ref="L41:L43"/>
    <mergeCell ref="M41:M43"/>
    <mergeCell ref="N41:N43"/>
    <mergeCell ref="O41:O43"/>
    <mergeCell ref="P41:P43"/>
    <mergeCell ref="Q41:Q43"/>
    <mergeCell ref="R41:R43"/>
    <mergeCell ref="S41:S43"/>
    <mergeCell ref="T41:T43"/>
    <mergeCell ref="U41:U43"/>
    <mergeCell ref="V41:V43"/>
    <mergeCell ref="W41:W43"/>
    <mergeCell ref="X41:X43"/>
    <mergeCell ref="Y41:Y43"/>
    <mergeCell ref="Z41:Z43"/>
    <mergeCell ref="AA41:AA43"/>
    <mergeCell ref="AA38:AA40"/>
    <mergeCell ref="AB38:AB40"/>
    <mergeCell ref="AC38:AC40"/>
    <mergeCell ref="AD38:AD40"/>
    <mergeCell ref="AE38:AE40"/>
    <mergeCell ref="AF38:AF40"/>
    <mergeCell ref="AG38:AG40"/>
    <mergeCell ref="AH38:AH40"/>
    <mergeCell ref="AI38:AI40"/>
    <mergeCell ref="AJ32:AJ34"/>
    <mergeCell ref="AK32:AK34"/>
    <mergeCell ref="AL32:AL34"/>
    <mergeCell ref="AM32:AM34"/>
    <mergeCell ref="F36:G37"/>
    <mergeCell ref="F38:G40"/>
    <mergeCell ref="J38:J40"/>
    <mergeCell ref="K38:K40"/>
    <mergeCell ref="L38:L40"/>
    <mergeCell ref="M38:M40"/>
    <mergeCell ref="N38:N40"/>
    <mergeCell ref="O38:O40"/>
    <mergeCell ref="P38:P40"/>
    <mergeCell ref="Q38:Q40"/>
    <mergeCell ref="R38:R40"/>
    <mergeCell ref="S38:S40"/>
    <mergeCell ref="T38:T40"/>
    <mergeCell ref="U38:U40"/>
    <mergeCell ref="V38:V40"/>
    <mergeCell ref="W38:W40"/>
    <mergeCell ref="X38:X40"/>
    <mergeCell ref="Y38:Y40"/>
    <mergeCell ref="Z38:Z40"/>
    <mergeCell ref="AA32:AA34"/>
    <mergeCell ref="AB32:AB34"/>
    <mergeCell ref="AC32:AC34"/>
    <mergeCell ref="AD32:AD34"/>
    <mergeCell ref="AE32:AE34"/>
    <mergeCell ref="AF32:AF34"/>
    <mergeCell ref="AG32:AG34"/>
    <mergeCell ref="AH32:AH34"/>
    <mergeCell ref="AI32:AI34"/>
    <mergeCell ref="R32:R34"/>
    <mergeCell ref="S32:S34"/>
    <mergeCell ref="T32:T34"/>
    <mergeCell ref="U32:U34"/>
    <mergeCell ref="V32:V34"/>
    <mergeCell ref="W32:W34"/>
    <mergeCell ref="X32:X34"/>
    <mergeCell ref="Y32:Y34"/>
    <mergeCell ref="Z32:Z34"/>
    <mergeCell ref="J32:J34"/>
    <mergeCell ref="K32:K34"/>
    <mergeCell ref="L32:L34"/>
    <mergeCell ref="M32:M34"/>
    <mergeCell ref="N32:N34"/>
    <mergeCell ref="O32:O34"/>
    <mergeCell ref="P32:P34"/>
    <mergeCell ref="Q32:Q34"/>
    <mergeCell ref="AF29:AF31"/>
    <mergeCell ref="AG29:AG31"/>
    <mergeCell ref="AH29:AH31"/>
    <mergeCell ref="AI29:AI31"/>
    <mergeCell ref="AJ29:AJ31"/>
    <mergeCell ref="AK29:AK31"/>
    <mergeCell ref="AL29:AL31"/>
    <mergeCell ref="AM29:AM31"/>
    <mergeCell ref="AL26:AL28"/>
    <mergeCell ref="AM26:AM28"/>
    <mergeCell ref="J29:J31"/>
    <mergeCell ref="K29:K31"/>
    <mergeCell ref="L29:L31"/>
    <mergeCell ref="M29:M31"/>
    <mergeCell ref="N29:N31"/>
    <mergeCell ref="O29:O31"/>
    <mergeCell ref="P29:P31"/>
    <mergeCell ref="Q29:Q31"/>
    <mergeCell ref="R29:R31"/>
    <mergeCell ref="S29:S31"/>
    <mergeCell ref="T29:T31"/>
    <mergeCell ref="U29:U31"/>
    <mergeCell ref="V29:V31"/>
    <mergeCell ref="W29:W31"/>
    <mergeCell ref="X29:X31"/>
    <mergeCell ref="Y29:Y31"/>
    <mergeCell ref="Z29:Z31"/>
    <mergeCell ref="AA29:AA31"/>
    <mergeCell ref="AB29:AB31"/>
    <mergeCell ref="AB26:AB28"/>
    <mergeCell ref="Z23:Z25"/>
    <mergeCell ref="AA23:AA25"/>
    <mergeCell ref="AB23:AB25"/>
    <mergeCell ref="AC23:AC25"/>
    <mergeCell ref="AD23:AD25"/>
    <mergeCell ref="AE23:AE25"/>
    <mergeCell ref="AF23:AF25"/>
    <mergeCell ref="AG23:AG25"/>
    <mergeCell ref="AH23:AH25"/>
    <mergeCell ref="AI23:AI25"/>
    <mergeCell ref="AH20:AH22"/>
    <mergeCell ref="AI20:AI22"/>
    <mergeCell ref="AJ20:AJ22"/>
    <mergeCell ref="AK20:AK22"/>
    <mergeCell ref="AL20:AL22"/>
    <mergeCell ref="AM20:AM22"/>
    <mergeCell ref="AD29:AD31"/>
    <mergeCell ref="AC26:AC28"/>
    <mergeCell ref="AD26:AD28"/>
    <mergeCell ref="AE26:AE28"/>
    <mergeCell ref="AF26:AF28"/>
    <mergeCell ref="AG26:AG28"/>
    <mergeCell ref="AH26:AH28"/>
    <mergeCell ref="AI26:AI28"/>
    <mergeCell ref="AJ26:AJ28"/>
    <mergeCell ref="AK26:AK28"/>
    <mergeCell ref="AJ23:AJ25"/>
    <mergeCell ref="AK23:AK25"/>
    <mergeCell ref="AL23:AL25"/>
    <mergeCell ref="AM23:AM25"/>
    <mergeCell ref="AC29:AC31"/>
    <mergeCell ref="AE29:AE31"/>
    <mergeCell ref="AA26:AA28"/>
    <mergeCell ref="J26:J28"/>
    <mergeCell ref="K26:K28"/>
    <mergeCell ref="L26:L28"/>
    <mergeCell ref="M26:M28"/>
    <mergeCell ref="N26:N28"/>
    <mergeCell ref="O26:O28"/>
    <mergeCell ref="P26:P28"/>
    <mergeCell ref="Q26:Q28"/>
    <mergeCell ref="R26:R28"/>
    <mergeCell ref="S26:S28"/>
    <mergeCell ref="T26:T28"/>
    <mergeCell ref="U26:U28"/>
    <mergeCell ref="V26:V28"/>
    <mergeCell ref="W26:W28"/>
    <mergeCell ref="X26:X28"/>
    <mergeCell ref="Y26:Y28"/>
    <mergeCell ref="Z26:Z28"/>
    <mergeCell ref="AB20:AB22"/>
    <mergeCell ref="AC20:AC22"/>
    <mergeCell ref="AD20:AD22"/>
    <mergeCell ref="AE20:AE22"/>
    <mergeCell ref="AF20:AF22"/>
    <mergeCell ref="AG20:AG22"/>
    <mergeCell ref="AF17:AF19"/>
    <mergeCell ref="AG17:AG19"/>
    <mergeCell ref="AH17:AH19"/>
    <mergeCell ref="AI17:AI19"/>
    <mergeCell ref="AJ17:AJ19"/>
    <mergeCell ref="AK17:AK19"/>
    <mergeCell ref="AL17:AL19"/>
    <mergeCell ref="AA17:AA19"/>
    <mergeCell ref="AB17:AB19"/>
    <mergeCell ref="AC17:AC19"/>
    <mergeCell ref="AD17:AD19"/>
    <mergeCell ref="AE17:AE19"/>
    <mergeCell ref="AH14:AH16"/>
    <mergeCell ref="AI14:AI16"/>
    <mergeCell ref="AJ14:AJ16"/>
    <mergeCell ref="AK14:AK16"/>
    <mergeCell ref="AM17:AM19"/>
    <mergeCell ref="J20:J22"/>
    <mergeCell ref="K20:K22"/>
    <mergeCell ref="L20:L22"/>
    <mergeCell ref="M20:M22"/>
    <mergeCell ref="N20:N22"/>
    <mergeCell ref="O20:O22"/>
    <mergeCell ref="P20:P22"/>
    <mergeCell ref="Q20:Q22"/>
    <mergeCell ref="R20:R22"/>
    <mergeCell ref="S20:S22"/>
    <mergeCell ref="T20:T22"/>
    <mergeCell ref="U20:U22"/>
    <mergeCell ref="V20:V22"/>
    <mergeCell ref="W20:W22"/>
    <mergeCell ref="X20:X22"/>
    <mergeCell ref="J17:J19"/>
    <mergeCell ref="K17:K19"/>
    <mergeCell ref="L17:L19"/>
    <mergeCell ref="M17:M19"/>
    <mergeCell ref="N17:N19"/>
    <mergeCell ref="O17:O19"/>
    <mergeCell ref="P17:P19"/>
    <mergeCell ref="Q17:Q19"/>
    <mergeCell ref="V17:V19"/>
    <mergeCell ref="W17:W19"/>
    <mergeCell ref="X17:X19"/>
    <mergeCell ref="Y17:Y19"/>
    <mergeCell ref="AL14:AL16"/>
    <mergeCell ref="AK11:AK13"/>
    <mergeCell ref="AL11:AL13"/>
    <mergeCell ref="AM11:AM13"/>
    <mergeCell ref="J14:J16"/>
    <mergeCell ref="K14:K16"/>
    <mergeCell ref="L14:L16"/>
    <mergeCell ref="M14:M16"/>
    <mergeCell ref="N14:N16"/>
    <mergeCell ref="O14:O16"/>
    <mergeCell ref="P14:P16"/>
    <mergeCell ref="Q14:Q16"/>
    <mergeCell ref="R14:R16"/>
    <mergeCell ref="S14:S16"/>
    <mergeCell ref="T14:T16"/>
    <mergeCell ref="U14:U16"/>
    <mergeCell ref="V14:V16"/>
    <mergeCell ref="W14:W16"/>
    <mergeCell ref="X14:X16"/>
    <mergeCell ref="Y14:Y16"/>
    <mergeCell ref="Z14:Z16"/>
    <mergeCell ref="AA14:AA16"/>
    <mergeCell ref="AB14:AB16"/>
    <mergeCell ref="AD14:AD16"/>
    <mergeCell ref="AE14:AE16"/>
    <mergeCell ref="AF14:AF16"/>
    <mergeCell ref="AG14:AG16"/>
    <mergeCell ref="AC14:AC16"/>
    <mergeCell ref="AB11:AB13"/>
    <mergeCell ref="AC11:AC13"/>
    <mergeCell ref="AD11:AD13"/>
    <mergeCell ref="AE11:AE13"/>
    <mergeCell ref="AF11:AF13"/>
    <mergeCell ref="AG11:AG13"/>
    <mergeCell ref="AH11:AH13"/>
    <mergeCell ref="AM14:AM16"/>
    <mergeCell ref="AI11:AI13"/>
    <mergeCell ref="AJ11:AJ13"/>
    <mergeCell ref="AI8:AI10"/>
    <mergeCell ref="AJ8:AJ10"/>
    <mergeCell ref="AK8:AK10"/>
    <mergeCell ref="AL8:AL10"/>
    <mergeCell ref="AM8:AM10"/>
    <mergeCell ref="J11:J13"/>
    <mergeCell ref="K11:K13"/>
    <mergeCell ref="L11:L13"/>
    <mergeCell ref="M11:M13"/>
    <mergeCell ref="N11:N13"/>
    <mergeCell ref="O11:O13"/>
    <mergeCell ref="P11:P13"/>
    <mergeCell ref="Q11:Q13"/>
    <mergeCell ref="R11:R13"/>
    <mergeCell ref="S11:S13"/>
    <mergeCell ref="T11:T13"/>
    <mergeCell ref="U11:U13"/>
    <mergeCell ref="V11:V13"/>
    <mergeCell ref="W11:W13"/>
    <mergeCell ref="X11:X13"/>
    <mergeCell ref="Y11:Y13"/>
    <mergeCell ref="AC8:AC10"/>
    <mergeCell ref="AD8:AD10"/>
    <mergeCell ref="AE8:AE10"/>
    <mergeCell ref="Z8:Z10"/>
    <mergeCell ref="AA8:AA10"/>
    <mergeCell ref="J3:AM3"/>
    <mergeCell ref="B5:B7"/>
    <mergeCell ref="C5:C7"/>
    <mergeCell ref="D5:D7"/>
    <mergeCell ref="E5:E7"/>
    <mergeCell ref="B3:B4"/>
    <mergeCell ref="C3:C4"/>
    <mergeCell ref="D3:D4"/>
    <mergeCell ref="E3:E4"/>
    <mergeCell ref="F3:G4"/>
    <mergeCell ref="F5:G7"/>
    <mergeCell ref="J5:J7"/>
    <mergeCell ref="K5:K7"/>
    <mergeCell ref="L5:L7"/>
    <mergeCell ref="M5:M7"/>
    <mergeCell ref="AF8:AF10"/>
    <mergeCell ref="AG8:AG10"/>
    <mergeCell ref="AH8:AH10"/>
    <mergeCell ref="AG5:AG7"/>
    <mergeCell ref="AH5:AH7"/>
    <mergeCell ref="AI5:AI7"/>
    <mergeCell ref="AJ5:AJ7"/>
    <mergeCell ref="AK5:AK7"/>
    <mergeCell ref="AL5:AL7"/>
    <mergeCell ref="AM5:AM7"/>
    <mergeCell ref="J8:J10"/>
    <mergeCell ref="K8:K10"/>
    <mergeCell ref="L8:L10"/>
    <mergeCell ref="M8:M10"/>
    <mergeCell ref="N8:N10"/>
    <mergeCell ref="O8:O10"/>
    <mergeCell ref="P8:P10"/>
    <mergeCell ref="AC5:AC7"/>
    <mergeCell ref="AD5:AD7"/>
    <mergeCell ref="AE5:AE7"/>
    <mergeCell ref="AF5:AF7"/>
    <mergeCell ref="O5:O7"/>
    <mergeCell ref="P5:P7"/>
    <mergeCell ref="Q5:Q7"/>
    <mergeCell ref="R5:R7"/>
    <mergeCell ref="S5:S7"/>
    <mergeCell ref="T5:T7"/>
    <mergeCell ref="U5:U7"/>
    <mergeCell ref="V5:V7"/>
    <mergeCell ref="W5:W7"/>
    <mergeCell ref="Q8:Q10"/>
    <mergeCell ref="R8:R10"/>
    <mergeCell ref="S8:S10"/>
    <mergeCell ref="T8:T10"/>
    <mergeCell ref="U8:U10"/>
    <mergeCell ref="V8:V10"/>
    <mergeCell ref="W8:W10"/>
    <mergeCell ref="X8:X10"/>
    <mergeCell ref="Y8:Y10"/>
    <mergeCell ref="X5:X7"/>
    <mergeCell ref="Y5:Y7"/>
    <mergeCell ref="Z5:Z7"/>
    <mergeCell ref="AA5:AA7"/>
    <mergeCell ref="AB5:AB7"/>
    <mergeCell ref="C23:C25"/>
    <mergeCell ref="D23:D25"/>
    <mergeCell ref="E23:E25"/>
    <mergeCell ref="B20:B22"/>
    <mergeCell ref="C20:C22"/>
    <mergeCell ref="D20:D22"/>
    <mergeCell ref="E20:E22"/>
    <mergeCell ref="F20:G22"/>
    <mergeCell ref="F23:G25"/>
    <mergeCell ref="F26:G28"/>
    <mergeCell ref="Z11:Z13"/>
    <mergeCell ref="AA11:AA13"/>
    <mergeCell ref="C14:C16"/>
    <mergeCell ref="D14:D16"/>
    <mergeCell ref="E14:E16"/>
    <mergeCell ref="F14:G16"/>
    <mergeCell ref="F17:G19"/>
    <mergeCell ref="Y20:Y22"/>
    <mergeCell ref="Z20:Z22"/>
    <mergeCell ref="AA20:AA22"/>
    <mergeCell ref="Z17:Z19"/>
    <mergeCell ref="O23:O25"/>
    <mergeCell ref="P23:P25"/>
    <mergeCell ref="Q23:Q25"/>
    <mergeCell ref="R23:R25"/>
    <mergeCell ref="S23:S25"/>
    <mergeCell ref="T23:T25"/>
    <mergeCell ref="U23:U25"/>
    <mergeCell ref="V23:V25"/>
    <mergeCell ref="W23:W25"/>
    <mergeCell ref="X23:X25"/>
    <mergeCell ref="Y23:Y25"/>
    <mergeCell ref="AB8:AB10"/>
    <mergeCell ref="R17:R19"/>
    <mergeCell ref="S17:S19"/>
    <mergeCell ref="T17:T19"/>
    <mergeCell ref="U17:U19"/>
    <mergeCell ref="F29:G31"/>
    <mergeCell ref="N5:N7"/>
    <mergeCell ref="B11:B13"/>
    <mergeCell ref="C11:C13"/>
    <mergeCell ref="D11:D13"/>
    <mergeCell ref="E11:E13"/>
    <mergeCell ref="B8:B10"/>
    <mergeCell ref="C8:C10"/>
    <mergeCell ref="D8:D10"/>
    <mergeCell ref="E8:E10"/>
    <mergeCell ref="F8:G10"/>
    <mergeCell ref="F11:G13"/>
    <mergeCell ref="B17:B19"/>
    <mergeCell ref="C17:C19"/>
    <mergeCell ref="D17:D19"/>
    <mergeCell ref="E17:E19"/>
    <mergeCell ref="B14:B16"/>
    <mergeCell ref="J23:J25"/>
    <mergeCell ref="K23:K25"/>
    <mergeCell ref="L23:L25"/>
    <mergeCell ref="M23:M25"/>
    <mergeCell ref="N23:N25"/>
    <mergeCell ref="B26:B28"/>
    <mergeCell ref="C26:C28"/>
    <mergeCell ref="D26:D28"/>
    <mergeCell ref="E26:E28"/>
    <mergeCell ref="B23:B25"/>
    <mergeCell ref="B38:B40"/>
    <mergeCell ref="C38:C40"/>
    <mergeCell ref="D38:D40"/>
    <mergeCell ref="E38:E40"/>
    <mergeCell ref="B32:B34"/>
    <mergeCell ref="C32:C34"/>
    <mergeCell ref="D32:D34"/>
    <mergeCell ref="E32:E34"/>
    <mergeCell ref="F32:G34"/>
    <mergeCell ref="B44:B46"/>
    <mergeCell ref="C44:C46"/>
    <mergeCell ref="D44:D46"/>
    <mergeCell ref="E44:E46"/>
    <mergeCell ref="B41:B43"/>
    <mergeCell ref="C41:C43"/>
    <mergeCell ref="D41:D43"/>
    <mergeCell ref="E41:E43"/>
    <mergeCell ref="B47:B49"/>
    <mergeCell ref="C47:C49"/>
    <mergeCell ref="D47:D49"/>
    <mergeCell ref="E47:E49"/>
    <mergeCell ref="B56:B58"/>
    <mergeCell ref="C56:C58"/>
    <mergeCell ref="D56:D58"/>
    <mergeCell ref="E56:E58"/>
    <mergeCell ref="B53:B55"/>
    <mergeCell ref="C53:C55"/>
    <mergeCell ref="D53:D55"/>
    <mergeCell ref="E53:E55"/>
    <mergeCell ref="F53:G55"/>
    <mergeCell ref="H53:I55"/>
    <mergeCell ref="H56:I58"/>
    <mergeCell ref="B59:B61"/>
    <mergeCell ref="C59:C61"/>
    <mergeCell ref="D59:D61"/>
    <mergeCell ref="E59:E61"/>
    <mergeCell ref="F69:G70"/>
    <mergeCell ref="F71:G73"/>
    <mergeCell ref="D69:D70"/>
    <mergeCell ref="E69:E70"/>
    <mergeCell ref="B77:B79"/>
    <mergeCell ref="C77:C79"/>
    <mergeCell ref="D77:D79"/>
    <mergeCell ref="E77:E79"/>
    <mergeCell ref="B74:B76"/>
    <mergeCell ref="C74:C76"/>
    <mergeCell ref="D74:D76"/>
    <mergeCell ref="E74:E76"/>
    <mergeCell ref="H59:I61"/>
    <mergeCell ref="H62:I64"/>
    <mergeCell ref="H65:I67"/>
    <mergeCell ref="B50:B52"/>
    <mergeCell ref="C50:C52"/>
    <mergeCell ref="D50:D52"/>
    <mergeCell ref="E50:E52"/>
    <mergeCell ref="B83:B85"/>
    <mergeCell ref="C83:C85"/>
    <mergeCell ref="D83:D85"/>
    <mergeCell ref="E83:E85"/>
    <mergeCell ref="B80:B82"/>
    <mergeCell ref="C80:C82"/>
    <mergeCell ref="D80:D82"/>
    <mergeCell ref="E80:E82"/>
    <mergeCell ref="B62:B64"/>
    <mergeCell ref="C62:C64"/>
    <mergeCell ref="D62:D64"/>
    <mergeCell ref="E62:E64"/>
    <mergeCell ref="B89:B91"/>
    <mergeCell ref="C89:C91"/>
    <mergeCell ref="D89:D91"/>
    <mergeCell ref="E89:E91"/>
    <mergeCell ref="B86:B88"/>
    <mergeCell ref="C86:C88"/>
    <mergeCell ref="D86:D88"/>
    <mergeCell ref="E86:E88"/>
    <mergeCell ref="B71:B73"/>
    <mergeCell ref="C71:C73"/>
    <mergeCell ref="D71:D73"/>
    <mergeCell ref="E71:E73"/>
    <mergeCell ref="B65:B67"/>
    <mergeCell ref="C65:C67"/>
    <mergeCell ref="D65:D67"/>
    <mergeCell ref="E65:E67"/>
    <mergeCell ref="B68:D68"/>
    <mergeCell ref="F86:G88"/>
    <mergeCell ref="B95:B97"/>
    <mergeCell ref="C95:C97"/>
    <mergeCell ref="D95:D97"/>
    <mergeCell ref="E95:E97"/>
    <mergeCell ref="B92:B94"/>
    <mergeCell ref="C92:C94"/>
    <mergeCell ref="D92:D94"/>
    <mergeCell ref="E92:E94"/>
    <mergeCell ref="B104:B106"/>
    <mergeCell ref="C104:C106"/>
    <mergeCell ref="D104:D106"/>
    <mergeCell ref="E104:E106"/>
    <mergeCell ref="B98:B100"/>
    <mergeCell ref="C98:C100"/>
    <mergeCell ref="D98:D100"/>
    <mergeCell ref="E98:E100"/>
    <mergeCell ref="B101:D101"/>
    <mergeCell ref="F102:G103"/>
    <mergeCell ref="F104:G106"/>
    <mergeCell ref="B110:B112"/>
    <mergeCell ref="C110:C112"/>
    <mergeCell ref="D110:D112"/>
    <mergeCell ref="E110:E112"/>
    <mergeCell ref="B107:B109"/>
    <mergeCell ref="C107:C109"/>
    <mergeCell ref="D107:D109"/>
    <mergeCell ref="E107:E109"/>
    <mergeCell ref="B116:B118"/>
    <mergeCell ref="C116:C118"/>
    <mergeCell ref="D116:D118"/>
    <mergeCell ref="E116:E118"/>
    <mergeCell ref="B113:B115"/>
    <mergeCell ref="C113:C115"/>
    <mergeCell ref="D113:D115"/>
    <mergeCell ref="E113:E115"/>
    <mergeCell ref="B122:B124"/>
    <mergeCell ref="C122:C124"/>
    <mergeCell ref="D122:D124"/>
    <mergeCell ref="E122:E124"/>
    <mergeCell ref="B119:B121"/>
    <mergeCell ref="C119:C121"/>
    <mergeCell ref="D119:D121"/>
    <mergeCell ref="E119:E121"/>
    <mergeCell ref="F119:G121"/>
    <mergeCell ref="C125:C127"/>
    <mergeCell ref="D125:D127"/>
    <mergeCell ref="E125:E127"/>
    <mergeCell ref="B137:B139"/>
    <mergeCell ref="C137:C139"/>
    <mergeCell ref="D137:D139"/>
    <mergeCell ref="E137:E139"/>
    <mergeCell ref="B131:B133"/>
    <mergeCell ref="C131:C133"/>
    <mergeCell ref="D131:D133"/>
    <mergeCell ref="E131:E133"/>
    <mergeCell ref="B134:D134"/>
    <mergeCell ref="F135:G136"/>
    <mergeCell ref="F137:G139"/>
    <mergeCell ref="H125:I127"/>
    <mergeCell ref="H128:I130"/>
    <mergeCell ref="H131:I133"/>
    <mergeCell ref="H135:I136"/>
    <mergeCell ref="H137:I139"/>
    <mergeCell ref="B143:B145"/>
    <mergeCell ref="C143:C145"/>
    <mergeCell ref="D143:D145"/>
    <mergeCell ref="E143:E145"/>
    <mergeCell ref="B140:B142"/>
    <mergeCell ref="C140:C142"/>
    <mergeCell ref="D140:D142"/>
    <mergeCell ref="E140:E142"/>
    <mergeCell ref="B149:B151"/>
    <mergeCell ref="C149:C151"/>
    <mergeCell ref="D149:D151"/>
    <mergeCell ref="E149:E151"/>
    <mergeCell ref="B146:B148"/>
    <mergeCell ref="C146:C148"/>
    <mergeCell ref="D146:D148"/>
    <mergeCell ref="E146:E148"/>
    <mergeCell ref="H140:I142"/>
    <mergeCell ref="H143:I145"/>
    <mergeCell ref="H146:I148"/>
    <mergeCell ref="H149:I151"/>
    <mergeCell ref="B155:B157"/>
    <mergeCell ref="C155:C157"/>
    <mergeCell ref="D155:D157"/>
    <mergeCell ref="E155:E157"/>
    <mergeCell ref="B152:B154"/>
    <mergeCell ref="C152:C154"/>
    <mergeCell ref="D152:D154"/>
    <mergeCell ref="E152:E154"/>
    <mergeCell ref="F152:G154"/>
    <mergeCell ref="B161:B163"/>
    <mergeCell ref="C161:C163"/>
    <mergeCell ref="D161:D163"/>
    <mergeCell ref="E161:E163"/>
    <mergeCell ref="B158:B160"/>
    <mergeCell ref="C158:C160"/>
    <mergeCell ref="D158:D160"/>
    <mergeCell ref="E158:E160"/>
    <mergeCell ref="B170:B172"/>
    <mergeCell ref="C170:C172"/>
    <mergeCell ref="D170:D172"/>
    <mergeCell ref="E170:E172"/>
    <mergeCell ref="B164:B166"/>
    <mergeCell ref="C164:C166"/>
    <mergeCell ref="D164:D166"/>
    <mergeCell ref="E164:E166"/>
    <mergeCell ref="B167:D167"/>
    <mergeCell ref="F168:G169"/>
    <mergeCell ref="F170:G172"/>
    <mergeCell ref="B176:B178"/>
    <mergeCell ref="C176:C178"/>
    <mergeCell ref="D176:D178"/>
    <mergeCell ref="E176:E178"/>
    <mergeCell ref="B173:B175"/>
    <mergeCell ref="C173:C175"/>
    <mergeCell ref="D173:D175"/>
    <mergeCell ref="E173:E175"/>
    <mergeCell ref="F201:G202"/>
    <mergeCell ref="F203:G205"/>
    <mergeCell ref="B182:B184"/>
    <mergeCell ref="C182:C184"/>
    <mergeCell ref="D182:D184"/>
    <mergeCell ref="E182:E184"/>
    <mergeCell ref="B179:B181"/>
    <mergeCell ref="C179:C181"/>
    <mergeCell ref="D179:D181"/>
    <mergeCell ref="E179:E181"/>
    <mergeCell ref="B188:B190"/>
    <mergeCell ref="C188:C190"/>
    <mergeCell ref="D188:D190"/>
    <mergeCell ref="E188:E190"/>
    <mergeCell ref="B185:B187"/>
    <mergeCell ref="C185:C187"/>
    <mergeCell ref="D185:D187"/>
    <mergeCell ref="E185:E187"/>
    <mergeCell ref="F185:G187"/>
    <mergeCell ref="B194:B196"/>
    <mergeCell ref="C194:C196"/>
    <mergeCell ref="D194:D196"/>
    <mergeCell ref="E194:E196"/>
    <mergeCell ref="B191:B193"/>
    <mergeCell ref="C191:C193"/>
    <mergeCell ref="D191:D193"/>
    <mergeCell ref="E191:E193"/>
    <mergeCell ref="B203:B205"/>
    <mergeCell ref="C203:C205"/>
    <mergeCell ref="D203:D205"/>
    <mergeCell ref="E203:E205"/>
    <mergeCell ref="B197:B199"/>
    <mergeCell ref="C197:C199"/>
    <mergeCell ref="D197:D199"/>
    <mergeCell ref="E197:E199"/>
    <mergeCell ref="B200:D200"/>
    <mergeCell ref="B209:B211"/>
    <mergeCell ref="C209:C211"/>
    <mergeCell ref="D209:D211"/>
    <mergeCell ref="E209:E211"/>
    <mergeCell ref="B206:B208"/>
    <mergeCell ref="C206:C208"/>
    <mergeCell ref="D206:D208"/>
    <mergeCell ref="E206:E208"/>
    <mergeCell ref="B215:B217"/>
    <mergeCell ref="C215:C217"/>
    <mergeCell ref="D215:D217"/>
    <mergeCell ref="E215:E217"/>
    <mergeCell ref="B212:B214"/>
    <mergeCell ref="C212:C214"/>
    <mergeCell ref="D212:D214"/>
    <mergeCell ref="E212:E214"/>
    <mergeCell ref="H212:I214"/>
    <mergeCell ref="H215:I217"/>
    <mergeCell ref="E221:E223"/>
    <mergeCell ref="B218:B220"/>
    <mergeCell ref="C218:C220"/>
    <mergeCell ref="D218:D220"/>
    <mergeCell ref="E218:E220"/>
    <mergeCell ref="F218:G220"/>
    <mergeCell ref="B227:B229"/>
    <mergeCell ref="C227:C229"/>
    <mergeCell ref="D227:D229"/>
    <mergeCell ref="E227:E229"/>
    <mergeCell ref="B224:B226"/>
    <mergeCell ref="C224:C226"/>
    <mergeCell ref="D224:D226"/>
    <mergeCell ref="E224:E226"/>
    <mergeCell ref="H218:I220"/>
    <mergeCell ref="H221:I223"/>
    <mergeCell ref="H224:I226"/>
    <mergeCell ref="H227:I229"/>
    <mergeCell ref="B236:B238"/>
    <mergeCell ref="C236:C238"/>
    <mergeCell ref="D236:D238"/>
    <mergeCell ref="E236:E238"/>
    <mergeCell ref="B230:B232"/>
    <mergeCell ref="C230:C232"/>
    <mergeCell ref="D230:D232"/>
    <mergeCell ref="E230:E232"/>
    <mergeCell ref="B233:D233"/>
    <mergeCell ref="F234:G235"/>
    <mergeCell ref="F236:G238"/>
    <mergeCell ref="B242:B244"/>
    <mergeCell ref="C242:C244"/>
    <mergeCell ref="D242:D244"/>
    <mergeCell ref="E242:E244"/>
    <mergeCell ref="B239:B241"/>
    <mergeCell ref="C239:C241"/>
    <mergeCell ref="D239:D241"/>
    <mergeCell ref="E239:E241"/>
    <mergeCell ref="B234:B235"/>
    <mergeCell ref="C234:C235"/>
    <mergeCell ref="D234:D235"/>
    <mergeCell ref="E234:E235"/>
    <mergeCell ref="F267:G268"/>
    <mergeCell ref="F269:G271"/>
    <mergeCell ref="B248:B250"/>
    <mergeCell ref="C248:C250"/>
    <mergeCell ref="D248:D250"/>
    <mergeCell ref="E248:E250"/>
    <mergeCell ref="B245:B247"/>
    <mergeCell ref="C245:C247"/>
    <mergeCell ref="D245:D247"/>
    <mergeCell ref="E245:E247"/>
    <mergeCell ref="B254:B256"/>
    <mergeCell ref="C254:C256"/>
    <mergeCell ref="D254:D256"/>
    <mergeCell ref="E254:E256"/>
    <mergeCell ref="B251:B253"/>
    <mergeCell ref="C251:C253"/>
    <mergeCell ref="D251:D253"/>
    <mergeCell ref="E251:E253"/>
    <mergeCell ref="F251:G253"/>
    <mergeCell ref="B260:B262"/>
    <mergeCell ref="C260:C262"/>
    <mergeCell ref="D260:D262"/>
    <mergeCell ref="E260:E262"/>
    <mergeCell ref="B257:B259"/>
    <mergeCell ref="C257:C259"/>
    <mergeCell ref="D257:D259"/>
    <mergeCell ref="E257:E259"/>
    <mergeCell ref="B269:B271"/>
    <mergeCell ref="C269:C271"/>
    <mergeCell ref="D269:D271"/>
    <mergeCell ref="E269:E271"/>
    <mergeCell ref="B263:B265"/>
    <mergeCell ref="C263:C265"/>
    <mergeCell ref="D263:D265"/>
    <mergeCell ref="E263:E265"/>
    <mergeCell ref="B266:D266"/>
    <mergeCell ref="B275:B277"/>
    <mergeCell ref="C275:C277"/>
    <mergeCell ref="D275:D277"/>
    <mergeCell ref="E275:E277"/>
    <mergeCell ref="B272:B274"/>
    <mergeCell ref="C272:C274"/>
    <mergeCell ref="D272:D274"/>
    <mergeCell ref="E272:E274"/>
    <mergeCell ref="B281:B283"/>
    <mergeCell ref="C281:C283"/>
    <mergeCell ref="D281:D283"/>
    <mergeCell ref="E281:E283"/>
    <mergeCell ref="B278:B280"/>
    <mergeCell ref="C278:C280"/>
    <mergeCell ref="D278:D280"/>
    <mergeCell ref="E278:E280"/>
    <mergeCell ref="H275:I277"/>
    <mergeCell ref="H278:I280"/>
    <mergeCell ref="H281:I283"/>
    <mergeCell ref="E287:E289"/>
    <mergeCell ref="B284:B286"/>
    <mergeCell ref="C284:C286"/>
    <mergeCell ref="D284:D286"/>
    <mergeCell ref="E284:E286"/>
    <mergeCell ref="F284:G286"/>
    <mergeCell ref="B293:B295"/>
    <mergeCell ref="C293:C295"/>
    <mergeCell ref="D293:D295"/>
    <mergeCell ref="E293:E295"/>
    <mergeCell ref="B290:B292"/>
    <mergeCell ref="C290:C292"/>
    <mergeCell ref="D290:D292"/>
    <mergeCell ref="E290:E292"/>
    <mergeCell ref="H284:I286"/>
    <mergeCell ref="H287:I289"/>
    <mergeCell ref="H290:I292"/>
    <mergeCell ref="H293:I295"/>
    <mergeCell ref="B302:B304"/>
    <mergeCell ref="C302:C304"/>
    <mergeCell ref="D302:D304"/>
    <mergeCell ref="E302:E304"/>
    <mergeCell ref="B296:B298"/>
    <mergeCell ref="C296:C298"/>
    <mergeCell ref="D296:D298"/>
    <mergeCell ref="E296:E298"/>
    <mergeCell ref="B299:D299"/>
    <mergeCell ref="F300:G301"/>
    <mergeCell ref="F302:G304"/>
    <mergeCell ref="B308:B310"/>
    <mergeCell ref="C308:C310"/>
    <mergeCell ref="D308:D310"/>
    <mergeCell ref="E308:E310"/>
    <mergeCell ref="B305:B307"/>
    <mergeCell ref="C305:C307"/>
    <mergeCell ref="D305:D307"/>
    <mergeCell ref="E305:E307"/>
    <mergeCell ref="E311:E313"/>
    <mergeCell ref="B323:B325"/>
    <mergeCell ref="C323:C325"/>
    <mergeCell ref="D323:D325"/>
    <mergeCell ref="E323:E325"/>
    <mergeCell ref="B320:B322"/>
    <mergeCell ref="C320:C322"/>
    <mergeCell ref="D320:D322"/>
    <mergeCell ref="E320:E322"/>
    <mergeCell ref="B317:B319"/>
    <mergeCell ref="C317:C319"/>
    <mergeCell ref="D317:D319"/>
    <mergeCell ref="E317:E319"/>
    <mergeCell ref="F317:G319"/>
    <mergeCell ref="H311:I313"/>
    <mergeCell ref="H314:I316"/>
    <mergeCell ref="H317:I319"/>
    <mergeCell ref="H320:I322"/>
    <mergeCell ref="H323:I325"/>
    <mergeCell ref="B2:D2"/>
    <mergeCell ref="B329:B331"/>
    <mergeCell ref="C329:C331"/>
    <mergeCell ref="D329:D331"/>
    <mergeCell ref="E329:E331"/>
    <mergeCell ref="B326:B328"/>
    <mergeCell ref="C326:C328"/>
    <mergeCell ref="D326:D328"/>
    <mergeCell ref="E326:E328"/>
    <mergeCell ref="B1:AM1"/>
    <mergeCell ref="B35:D35"/>
    <mergeCell ref="J35:AM35"/>
    <mergeCell ref="B36:B37"/>
    <mergeCell ref="C36:C37"/>
    <mergeCell ref="D36:D37"/>
    <mergeCell ref="E36:E37"/>
    <mergeCell ref="J36:AM36"/>
    <mergeCell ref="J2:AM2"/>
    <mergeCell ref="B29:B31"/>
    <mergeCell ref="C29:C31"/>
    <mergeCell ref="D29:D31"/>
    <mergeCell ref="E29:E31"/>
    <mergeCell ref="J68:AM68"/>
    <mergeCell ref="B69:B70"/>
    <mergeCell ref="C69:C70"/>
    <mergeCell ref="B314:B316"/>
    <mergeCell ref="C314:C316"/>
    <mergeCell ref="D314:D316"/>
    <mergeCell ref="E314:E316"/>
    <mergeCell ref="B311:B313"/>
    <mergeCell ref="C311:C313"/>
    <mergeCell ref="D311:D313"/>
    <mergeCell ref="J69:AM69"/>
    <mergeCell ref="J101:AM101"/>
    <mergeCell ref="B102:B103"/>
    <mergeCell ref="C102:C103"/>
    <mergeCell ref="D102:D103"/>
    <mergeCell ref="E102:E103"/>
    <mergeCell ref="J102:AM102"/>
    <mergeCell ref="J134:AM134"/>
    <mergeCell ref="B135:B136"/>
    <mergeCell ref="C135:C136"/>
    <mergeCell ref="D135:D136"/>
    <mergeCell ref="E135:E136"/>
    <mergeCell ref="J135:AM135"/>
    <mergeCell ref="H69:I70"/>
    <mergeCell ref="H71:I73"/>
    <mergeCell ref="H74:I76"/>
    <mergeCell ref="H77:I79"/>
    <mergeCell ref="H80:I82"/>
    <mergeCell ref="H83:I85"/>
    <mergeCell ref="H86:I88"/>
    <mergeCell ref="H89:I91"/>
    <mergeCell ref="H92:I94"/>
    <mergeCell ref="H95:I97"/>
    <mergeCell ref="H98:I100"/>
    <mergeCell ref="H102:I103"/>
    <mergeCell ref="H104:I106"/>
    <mergeCell ref="H107:I109"/>
    <mergeCell ref="B128:B130"/>
    <mergeCell ref="C128:C130"/>
    <mergeCell ref="D128:D130"/>
    <mergeCell ref="E128:E130"/>
    <mergeCell ref="B125:B127"/>
    <mergeCell ref="J167:AM167"/>
    <mergeCell ref="B168:B169"/>
    <mergeCell ref="C168:C169"/>
    <mergeCell ref="D168:D169"/>
    <mergeCell ref="E168:E169"/>
    <mergeCell ref="J168:AM168"/>
    <mergeCell ref="J200:AM200"/>
    <mergeCell ref="B201:B202"/>
    <mergeCell ref="C201:C202"/>
    <mergeCell ref="D201:D202"/>
    <mergeCell ref="E201:E202"/>
    <mergeCell ref="J201:AM201"/>
    <mergeCell ref="J233:AM233"/>
    <mergeCell ref="H168:I169"/>
    <mergeCell ref="H170:I172"/>
    <mergeCell ref="H173:I175"/>
    <mergeCell ref="H176:I178"/>
    <mergeCell ref="H179:I181"/>
    <mergeCell ref="H182:I184"/>
    <mergeCell ref="H185:I187"/>
    <mergeCell ref="H188:I190"/>
    <mergeCell ref="H191:I193"/>
    <mergeCell ref="H194:I196"/>
    <mergeCell ref="H197:I199"/>
    <mergeCell ref="H201:I202"/>
    <mergeCell ref="H203:I205"/>
    <mergeCell ref="H206:I208"/>
    <mergeCell ref="H209:I211"/>
    <mergeCell ref="H230:I232"/>
    <mergeCell ref="B221:B223"/>
    <mergeCell ref="C221:C223"/>
    <mergeCell ref="D221:D223"/>
    <mergeCell ref="J234:AM234"/>
    <mergeCell ref="J266:AM266"/>
    <mergeCell ref="B267:B268"/>
    <mergeCell ref="C267:C268"/>
    <mergeCell ref="D267:D268"/>
    <mergeCell ref="E267:E268"/>
    <mergeCell ref="J267:AM267"/>
    <mergeCell ref="J299:AM299"/>
    <mergeCell ref="B300:B301"/>
    <mergeCell ref="C300:C301"/>
    <mergeCell ref="D300:D301"/>
    <mergeCell ref="E300:E301"/>
    <mergeCell ref="J300:AM300"/>
    <mergeCell ref="H234:I235"/>
    <mergeCell ref="H236:I238"/>
    <mergeCell ref="H239:I241"/>
    <mergeCell ref="H242:I244"/>
    <mergeCell ref="H245:I247"/>
    <mergeCell ref="H248:I250"/>
    <mergeCell ref="H251:I253"/>
    <mergeCell ref="H254:I256"/>
    <mergeCell ref="H257:I259"/>
    <mergeCell ref="H260:I262"/>
    <mergeCell ref="H263:I265"/>
    <mergeCell ref="H267:I268"/>
    <mergeCell ref="H269:I271"/>
    <mergeCell ref="H272:I274"/>
    <mergeCell ref="H296:I298"/>
    <mergeCell ref="H300:I301"/>
    <mergeCell ref="B287:B289"/>
    <mergeCell ref="C287:C289"/>
    <mergeCell ref="D287:D289"/>
    <mergeCell ref="H326:I328"/>
    <mergeCell ref="H329:I331"/>
    <mergeCell ref="H3:I4"/>
    <mergeCell ref="H5:I7"/>
    <mergeCell ref="H8:I10"/>
    <mergeCell ref="H11:I13"/>
    <mergeCell ref="H14:I16"/>
    <mergeCell ref="H17:I19"/>
    <mergeCell ref="H20:I22"/>
    <mergeCell ref="H23:I25"/>
    <mergeCell ref="H26:I28"/>
    <mergeCell ref="H29:I31"/>
    <mergeCell ref="H32:I34"/>
    <mergeCell ref="H36:I37"/>
    <mergeCell ref="H38:I40"/>
    <mergeCell ref="H41:I43"/>
    <mergeCell ref="H44:I46"/>
    <mergeCell ref="H47:I49"/>
    <mergeCell ref="H50:I52"/>
    <mergeCell ref="H302:I304"/>
    <mergeCell ref="H305:I307"/>
    <mergeCell ref="H308:I310"/>
    <mergeCell ref="H164:I166"/>
    <mergeCell ref="H152:I154"/>
    <mergeCell ref="H155:I157"/>
    <mergeCell ref="H158:I160"/>
    <mergeCell ref="H161:I163"/>
    <mergeCell ref="H113:I115"/>
    <mergeCell ref="H116:I118"/>
    <mergeCell ref="H119:I121"/>
    <mergeCell ref="H122:I124"/>
    <mergeCell ref="H110:I112"/>
  </mergeCells>
  <phoneticPr fontId="3"/>
  <dataValidations count="1">
    <dataValidation type="list" allowBlank="1" showInputMessage="1" showErrorMessage="1" sqref="C5:C34 C38:C67 C71:C100 C104:C133 C137:C166 C170:C199 C203:C232 C236:C265 C269:C298 C302:C331" xr:uid="{459EED91-92F7-4D07-9E2D-196229B24269}">
      <formula1>"○"</formula1>
    </dataValidation>
  </dataValidations>
  <pageMargins left="0.51181102362204722" right="0.51181102362204722" top="0.74803149606299213" bottom="0.55118110236220474"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47708-9946-46CF-B296-1C8FEC695435}">
  <sheetPr>
    <tabColor rgb="FFFFFF00"/>
  </sheetPr>
  <dimension ref="A1:X1602"/>
  <sheetViews>
    <sheetView view="pageBreakPreview" zoomScale="85" zoomScaleNormal="100" zoomScaleSheetLayoutView="85" workbookViewId="0">
      <pane ySplit="1" topLeftCell="A2" activePane="bottomLeft" state="frozen"/>
      <selection activeCell="N1514" activeCellId="38" sqref="F1356:L1356 P1356:S1356 F1357:S1357 F1358:H1358 J1358:L1358 N1358:P1358 F1359:S1362 F1366:S1372 H1377:I1378 J1376:S1380 H1383:K1399 H1400:K1400 N1383:S1401 F1406:L1406 P1406:S1406 F1407:S1407 F1408:H1408 J1408:L1408 N1408:P1408 F1409:S1412 F1416:S1422 H1427:I1428 J1426:S1430 H1433:K1450 N1433:S1451 F1456:L1456 P1456:S1456 F1457:S1457 F1458:H1458 J1458:L1458 N1458:P1458 F1459:S1462 F1466:S1472 H1477:I1478 J1476:S1480 H1483:K1500 N1483:S1501 J1507:S1511 N1514:S1532"/>
      <selection pane="bottomLeft" activeCell="J30" sqref="J30:S30"/>
    </sheetView>
  </sheetViews>
  <sheetFormatPr defaultColWidth="4.69921875" defaultRowHeight="14.4"/>
  <cols>
    <col min="1" max="2" width="2.8984375" style="1" customWidth="1"/>
    <col min="3" max="19" width="4.69921875" style="1"/>
    <col min="20" max="20" width="9.59765625" style="48" customWidth="1"/>
    <col min="21" max="21" width="36.09765625" style="1" bestFit="1" customWidth="1"/>
    <col min="22" max="24" width="36.09765625" style="1" customWidth="1"/>
    <col min="25" max="16384" width="4.69921875" style="1"/>
  </cols>
  <sheetData>
    <row r="1" spans="1:24">
      <c r="C1" s="254" t="s">
        <v>166</v>
      </c>
      <c r="D1" s="254"/>
      <c r="E1" s="254"/>
      <c r="F1" s="254"/>
      <c r="G1" s="254"/>
      <c r="H1" s="254"/>
      <c r="I1" s="254"/>
      <c r="J1" s="254"/>
      <c r="K1" s="254"/>
      <c r="L1" s="254"/>
      <c r="M1" s="254"/>
      <c r="N1" s="254"/>
      <c r="O1" s="254"/>
      <c r="P1" s="254"/>
      <c r="Q1" s="254"/>
      <c r="R1" s="254"/>
      <c r="S1" s="254"/>
    </row>
    <row r="2" spans="1:24">
      <c r="A2" s="1">
        <f>F5</f>
        <v>1</v>
      </c>
      <c r="B2" s="1">
        <f>IF(H26&gt;0,1,0)</f>
        <v>0</v>
      </c>
      <c r="C2" s="179" t="s">
        <v>41</v>
      </c>
      <c r="D2" s="179"/>
      <c r="E2" s="179"/>
      <c r="U2" s="11" t="s">
        <v>43</v>
      </c>
      <c r="V2" s="11" t="s">
        <v>157</v>
      </c>
    </row>
    <row r="3" spans="1:24">
      <c r="A3" s="1">
        <f>A2</f>
        <v>1</v>
      </c>
      <c r="B3" s="1">
        <f>B2</f>
        <v>0</v>
      </c>
      <c r="C3" s="223" t="str">
        <f>"トップスポーツクラブ強化事業　"&amp;基本!$G$24</f>
        <v>トップスポーツクラブ強化事業　事業計画書</v>
      </c>
      <c r="D3" s="223"/>
      <c r="E3" s="223"/>
      <c r="F3" s="223"/>
      <c r="G3" s="223"/>
      <c r="H3" s="223"/>
      <c r="I3" s="223"/>
      <c r="J3" s="223"/>
      <c r="K3" s="223"/>
      <c r="L3" s="223"/>
      <c r="M3" s="223"/>
      <c r="N3" s="223"/>
      <c r="O3" s="223"/>
      <c r="P3" s="223"/>
      <c r="Q3" s="223"/>
      <c r="R3" s="223"/>
      <c r="S3" s="223"/>
      <c r="U3" s="16" t="s">
        <v>26</v>
      </c>
      <c r="V3" s="16" t="s">
        <v>158</v>
      </c>
    </row>
    <row r="4" spans="1:24" ht="15" thickBot="1">
      <c r="A4" s="1">
        <f t="shared" ref="A4:B17" si="0">A3</f>
        <v>1</v>
      </c>
      <c r="B4" s="1">
        <f t="shared" si="0"/>
        <v>0</v>
      </c>
      <c r="C4" s="386" t="s">
        <v>42</v>
      </c>
      <c r="D4" s="386"/>
      <c r="U4" s="28"/>
      <c r="V4" s="28"/>
    </row>
    <row r="5" spans="1:24" ht="15" thickBot="1">
      <c r="A5" s="1">
        <f t="shared" si="0"/>
        <v>1</v>
      </c>
      <c r="B5" s="1">
        <f t="shared" si="0"/>
        <v>0</v>
      </c>
      <c r="C5" s="413" t="s">
        <v>44</v>
      </c>
      <c r="D5" s="414"/>
      <c r="E5" s="414"/>
      <c r="F5" s="415">
        <v>1</v>
      </c>
      <c r="G5" s="416"/>
      <c r="U5" s="28"/>
      <c r="V5" s="28"/>
    </row>
    <row r="6" spans="1:24">
      <c r="A6" s="1">
        <f t="shared" si="0"/>
        <v>1</v>
      </c>
      <c r="B6" s="1">
        <f t="shared" si="0"/>
        <v>0</v>
      </c>
      <c r="C6" s="417" t="s">
        <v>43</v>
      </c>
      <c r="D6" s="361"/>
      <c r="E6" s="361"/>
      <c r="F6" s="418" t="s">
        <v>26</v>
      </c>
      <c r="G6" s="418"/>
      <c r="H6" s="418"/>
      <c r="I6" s="418"/>
      <c r="J6" s="418"/>
      <c r="K6" s="418"/>
      <c r="L6" s="418"/>
      <c r="M6" s="361" t="s">
        <v>47</v>
      </c>
      <c r="N6" s="361"/>
      <c r="O6" s="361"/>
      <c r="P6" s="418"/>
      <c r="Q6" s="418"/>
      <c r="R6" s="418"/>
      <c r="S6" s="419"/>
      <c r="T6" s="64" t="str">
        <f>IF(F6="","",VLOOKUP(F6,U3:V6,2,))</f>
        <v>トップクラブ</v>
      </c>
      <c r="U6" s="18"/>
      <c r="V6" s="18"/>
    </row>
    <row r="7" spans="1:24">
      <c r="A7" s="1">
        <f t="shared" si="0"/>
        <v>1</v>
      </c>
      <c r="B7" s="1">
        <f t="shared" si="0"/>
        <v>0</v>
      </c>
      <c r="C7" s="404" t="s">
        <v>141</v>
      </c>
      <c r="D7" s="405"/>
      <c r="E7" s="403"/>
      <c r="F7" s="406"/>
      <c r="G7" s="407"/>
      <c r="H7" s="407"/>
      <c r="I7" s="407"/>
      <c r="J7" s="407"/>
      <c r="K7" s="407"/>
      <c r="L7" s="407"/>
      <c r="M7" s="407"/>
      <c r="N7" s="407"/>
      <c r="O7" s="407"/>
      <c r="P7" s="407"/>
      <c r="Q7" s="407"/>
      <c r="R7" s="407"/>
      <c r="S7" s="408"/>
      <c r="U7" s="50"/>
    </row>
    <row r="8" spans="1:24">
      <c r="A8" s="1">
        <f t="shared" si="0"/>
        <v>1</v>
      </c>
      <c r="B8" s="1">
        <f t="shared" si="0"/>
        <v>0</v>
      </c>
      <c r="C8" s="398" t="s">
        <v>45</v>
      </c>
      <c r="D8" s="362"/>
      <c r="E8" s="362"/>
      <c r="F8" s="409"/>
      <c r="G8" s="410"/>
      <c r="H8" s="410"/>
      <c r="I8" s="20" t="str">
        <f>IF(F8="","～",IF(J8="","","～"))</f>
        <v>～</v>
      </c>
      <c r="J8" s="410"/>
      <c r="K8" s="410"/>
      <c r="L8" s="410"/>
      <c r="M8" s="21" t="s">
        <v>46</v>
      </c>
      <c r="N8" s="411" t="str">
        <f>IF(T8=1,IF(F8="","",IF(J8="","",IF(F8=J8,"日帰り",(J8-F8)&amp;"泊"&amp;(J8-F8+1)&amp;"日"))),"")</f>
        <v/>
      </c>
      <c r="O8" s="411"/>
      <c r="P8" s="411"/>
      <c r="Q8" s="13" t="s">
        <v>62</v>
      </c>
      <c r="R8" s="192"/>
      <c r="S8" s="412"/>
      <c r="T8" s="48">
        <v>0</v>
      </c>
    </row>
    <row r="9" spans="1:24">
      <c r="A9" s="1">
        <f t="shared" si="0"/>
        <v>1</v>
      </c>
      <c r="B9" s="1">
        <f t="shared" si="0"/>
        <v>0</v>
      </c>
      <c r="C9" s="398" t="s">
        <v>48</v>
      </c>
      <c r="D9" s="387" t="s">
        <v>49</v>
      </c>
      <c r="E9" s="387"/>
      <c r="F9" s="399"/>
      <c r="G9" s="399"/>
      <c r="H9" s="399"/>
      <c r="I9" s="399"/>
      <c r="J9" s="399"/>
      <c r="K9" s="399"/>
      <c r="L9" s="399"/>
      <c r="M9" s="399"/>
      <c r="N9" s="399"/>
      <c r="O9" s="399"/>
      <c r="P9" s="399"/>
      <c r="Q9" s="399"/>
      <c r="R9" s="399"/>
      <c r="S9" s="400"/>
      <c r="U9" s="154" t="s">
        <v>47</v>
      </c>
      <c r="V9" s="154"/>
      <c r="W9" s="154"/>
      <c r="X9" s="154"/>
    </row>
    <row r="10" spans="1:24">
      <c r="A10" s="1">
        <f t="shared" si="0"/>
        <v>1</v>
      </c>
      <c r="B10" s="1">
        <f t="shared" si="0"/>
        <v>0</v>
      </c>
      <c r="C10" s="398"/>
      <c r="D10" s="395" t="s">
        <v>7</v>
      </c>
      <c r="E10" s="395"/>
      <c r="F10" s="396"/>
      <c r="G10" s="396"/>
      <c r="H10" s="396"/>
      <c r="I10" s="396"/>
      <c r="J10" s="396"/>
      <c r="K10" s="396"/>
      <c r="L10" s="396"/>
      <c r="M10" s="396"/>
      <c r="N10" s="396"/>
      <c r="O10" s="396"/>
      <c r="P10" s="396"/>
      <c r="Q10" s="396"/>
      <c r="R10" s="396"/>
      <c r="S10" s="397"/>
      <c r="U10" s="61" t="str">
        <f>U3</f>
        <v>トップスポーツクラブ強化事業</v>
      </c>
      <c r="V10" s="61">
        <f>U4</f>
        <v>0</v>
      </c>
      <c r="W10" s="61">
        <f>U5</f>
        <v>0</v>
      </c>
      <c r="X10" s="61">
        <f>U6</f>
        <v>0</v>
      </c>
    </row>
    <row r="11" spans="1:24">
      <c r="A11" s="1">
        <f t="shared" si="0"/>
        <v>1</v>
      </c>
      <c r="B11" s="1">
        <f t="shared" si="0"/>
        <v>0</v>
      </c>
      <c r="C11" s="398" t="s">
        <v>50</v>
      </c>
      <c r="D11" s="387" t="s">
        <v>49</v>
      </c>
      <c r="E11" s="387"/>
      <c r="F11" s="399"/>
      <c r="G11" s="399"/>
      <c r="H11" s="399"/>
      <c r="I11" s="399"/>
      <c r="J11" s="399"/>
      <c r="K11" s="399"/>
      <c r="L11" s="399"/>
      <c r="M11" s="399"/>
      <c r="N11" s="399"/>
      <c r="O11" s="399"/>
      <c r="P11" s="399"/>
      <c r="Q11" s="399"/>
      <c r="R11" s="399"/>
      <c r="S11" s="400"/>
      <c r="U11" s="6" t="s">
        <v>104</v>
      </c>
      <c r="V11" s="6"/>
      <c r="W11" s="6"/>
      <c r="X11" s="6"/>
    </row>
    <row r="12" spans="1:24">
      <c r="A12" s="1">
        <f t="shared" si="0"/>
        <v>1</v>
      </c>
      <c r="B12" s="1">
        <f t="shared" si="0"/>
        <v>0</v>
      </c>
      <c r="C12" s="398"/>
      <c r="D12" s="395" t="s">
        <v>7</v>
      </c>
      <c r="E12" s="395"/>
      <c r="F12" s="396"/>
      <c r="G12" s="396"/>
      <c r="H12" s="396"/>
      <c r="I12" s="396"/>
      <c r="J12" s="396"/>
      <c r="K12" s="396"/>
      <c r="L12" s="396"/>
      <c r="M12" s="396"/>
      <c r="N12" s="396"/>
      <c r="O12" s="396"/>
      <c r="P12" s="396"/>
      <c r="Q12" s="396"/>
      <c r="R12" s="396"/>
      <c r="S12" s="397"/>
      <c r="U12" s="8" t="s">
        <v>132</v>
      </c>
      <c r="V12" s="8"/>
      <c r="W12" s="8"/>
      <c r="X12" s="8"/>
    </row>
    <row r="13" spans="1:24">
      <c r="A13" s="1">
        <f t="shared" si="0"/>
        <v>1</v>
      </c>
      <c r="B13" s="1">
        <f t="shared" si="0"/>
        <v>0</v>
      </c>
      <c r="C13" s="401" t="s">
        <v>51</v>
      </c>
      <c r="D13" s="362" t="s">
        <v>52</v>
      </c>
      <c r="E13" s="362"/>
      <c r="F13" s="362" t="s">
        <v>55</v>
      </c>
      <c r="G13" s="402"/>
      <c r="H13" s="369" t="s">
        <v>56</v>
      </c>
      <c r="I13" s="367"/>
      <c r="J13" s="403" t="s">
        <v>57</v>
      </c>
      <c r="K13" s="402"/>
      <c r="L13" s="369" t="s">
        <v>58</v>
      </c>
      <c r="M13" s="367"/>
      <c r="N13" s="403" t="s">
        <v>59</v>
      </c>
      <c r="O13" s="402"/>
      <c r="P13" s="369" t="s">
        <v>60</v>
      </c>
      <c r="Q13" s="362"/>
      <c r="R13" s="403" t="s">
        <v>32</v>
      </c>
      <c r="S13" s="366"/>
      <c r="U13" s="8"/>
      <c r="V13" s="8"/>
      <c r="W13" s="8"/>
      <c r="X13" s="8"/>
    </row>
    <row r="14" spans="1:24">
      <c r="A14" s="1">
        <f t="shared" si="0"/>
        <v>1</v>
      </c>
      <c r="B14" s="1">
        <f t="shared" si="0"/>
        <v>0</v>
      </c>
      <c r="C14" s="398"/>
      <c r="D14" s="387" t="s">
        <v>53</v>
      </c>
      <c r="E14" s="387"/>
      <c r="F14" s="51" t="s">
        <v>134</v>
      </c>
      <c r="G14" s="22" t="s">
        <v>61</v>
      </c>
      <c r="H14" s="53" t="s">
        <v>134</v>
      </c>
      <c r="I14" s="23" t="s">
        <v>61</v>
      </c>
      <c r="J14" s="55" t="s">
        <v>134</v>
      </c>
      <c r="K14" s="22" t="s">
        <v>61</v>
      </c>
      <c r="L14" s="53" t="s">
        <v>134</v>
      </c>
      <c r="M14" s="23" t="s">
        <v>61</v>
      </c>
      <c r="N14" s="55" t="s">
        <v>134</v>
      </c>
      <c r="O14" s="22" t="s">
        <v>61</v>
      </c>
      <c r="P14" s="53" t="s">
        <v>134</v>
      </c>
      <c r="Q14" s="24" t="s">
        <v>61</v>
      </c>
      <c r="R14" s="22">
        <f>指導者!J$35</f>
        <v>0</v>
      </c>
      <c r="S14" s="29" t="s">
        <v>61</v>
      </c>
      <c r="U14" s="10"/>
      <c r="V14" s="10"/>
      <c r="W14" s="10"/>
      <c r="X14" s="10"/>
    </row>
    <row r="15" spans="1:24">
      <c r="A15" s="1">
        <f t="shared" si="0"/>
        <v>1</v>
      </c>
      <c r="B15" s="1">
        <f t="shared" si="0"/>
        <v>0</v>
      </c>
      <c r="C15" s="398"/>
      <c r="D15" s="395" t="s">
        <v>54</v>
      </c>
      <c r="E15" s="395"/>
      <c r="F15" s="52" t="s">
        <v>134</v>
      </c>
      <c r="G15" s="25" t="s">
        <v>61</v>
      </c>
      <c r="H15" s="54" t="s">
        <v>134</v>
      </c>
      <c r="I15" s="26" t="s">
        <v>61</v>
      </c>
      <c r="J15" s="56" t="s">
        <v>134</v>
      </c>
      <c r="K15" s="25" t="s">
        <v>61</v>
      </c>
      <c r="L15" s="54" t="s">
        <v>134</v>
      </c>
      <c r="M15" s="26" t="s">
        <v>61</v>
      </c>
      <c r="N15" s="56" t="s">
        <v>134</v>
      </c>
      <c r="O15" s="25" t="s">
        <v>61</v>
      </c>
      <c r="P15" s="54" t="s">
        <v>134</v>
      </c>
      <c r="Q15" s="27" t="s">
        <v>61</v>
      </c>
      <c r="R15" s="25">
        <f>選手!J$332</f>
        <v>0</v>
      </c>
      <c r="S15" s="30" t="s">
        <v>61</v>
      </c>
    </row>
    <row r="16" spans="1:24">
      <c r="A16" s="1">
        <f t="shared" si="0"/>
        <v>1</v>
      </c>
      <c r="B16" s="1">
        <f t="shared" si="0"/>
        <v>0</v>
      </c>
      <c r="C16" s="370" t="s">
        <v>63</v>
      </c>
      <c r="D16" s="371"/>
      <c r="E16" s="372"/>
      <c r="F16" s="287"/>
      <c r="G16" s="379"/>
      <c r="H16" s="379"/>
      <c r="I16" s="379"/>
      <c r="J16" s="379"/>
      <c r="K16" s="379"/>
      <c r="L16" s="379"/>
      <c r="M16" s="379"/>
      <c r="N16" s="379"/>
      <c r="O16" s="379"/>
      <c r="P16" s="379"/>
      <c r="Q16" s="379"/>
      <c r="R16" s="379"/>
      <c r="S16" s="380"/>
    </row>
    <row r="17" spans="1:19">
      <c r="A17" s="1">
        <f t="shared" si="0"/>
        <v>1</v>
      </c>
      <c r="B17" s="1">
        <f t="shared" si="0"/>
        <v>0</v>
      </c>
      <c r="C17" s="373"/>
      <c r="D17" s="374"/>
      <c r="E17" s="375"/>
      <c r="F17" s="289"/>
      <c r="G17" s="381"/>
      <c r="H17" s="381"/>
      <c r="I17" s="381"/>
      <c r="J17" s="381"/>
      <c r="K17" s="381"/>
      <c r="L17" s="381"/>
      <c r="M17" s="381"/>
      <c r="N17" s="381"/>
      <c r="O17" s="381"/>
      <c r="P17" s="381"/>
      <c r="Q17" s="381"/>
      <c r="R17" s="381"/>
      <c r="S17" s="382"/>
    </row>
    <row r="18" spans="1:19">
      <c r="A18" s="1">
        <f t="shared" ref="A18:B18" si="1">A17</f>
        <v>1</v>
      </c>
      <c r="B18" s="1">
        <f t="shared" si="1"/>
        <v>0</v>
      </c>
      <c r="C18" s="373"/>
      <c r="D18" s="374"/>
      <c r="E18" s="375"/>
      <c r="F18" s="289"/>
      <c r="G18" s="381"/>
      <c r="H18" s="381"/>
      <c r="I18" s="381"/>
      <c r="J18" s="381"/>
      <c r="K18" s="381"/>
      <c r="L18" s="381"/>
      <c r="M18" s="381"/>
      <c r="N18" s="381"/>
      <c r="O18" s="381"/>
      <c r="P18" s="381"/>
      <c r="Q18" s="381"/>
      <c r="R18" s="381"/>
      <c r="S18" s="382"/>
    </row>
    <row r="19" spans="1:19">
      <c r="A19" s="1">
        <f t="shared" ref="A19:B19" si="2">A18</f>
        <v>1</v>
      </c>
      <c r="B19" s="1">
        <f t="shared" si="2"/>
        <v>0</v>
      </c>
      <c r="C19" s="373"/>
      <c r="D19" s="374"/>
      <c r="E19" s="375"/>
      <c r="F19" s="289"/>
      <c r="G19" s="381"/>
      <c r="H19" s="381"/>
      <c r="I19" s="381"/>
      <c r="J19" s="381"/>
      <c r="K19" s="381"/>
      <c r="L19" s="381"/>
      <c r="M19" s="381"/>
      <c r="N19" s="381"/>
      <c r="O19" s="381"/>
      <c r="P19" s="381"/>
      <c r="Q19" s="381"/>
      <c r="R19" s="381"/>
      <c r="S19" s="382"/>
    </row>
    <row r="20" spans="1:19">
      <c r="A20" s="1">
        <f t="shared" ref="A20:B20" si="3">A19</f>
        <v>1</v>
      </c>
      <c r="B20" s="1">
        <f t="shared" si="3"/>
        <v>0</v>
      </c>
      <c r="C20" s="373"/>
      <c r="D20" s="374"/>
      <c r="E20" s="375"/>
      <c r="F20" s="289"/>
      <c r="G20" s="381"/>
      <c r="H20" s="381"/>
      <c r="I20" s="381"/>
      <c r="J20" s="381"/>
      <c r="K20" s="381"/>
      <c r="L20" s="381"/>
      <c r="M20" s="381"/>
      <c r="N20" s="381"/>
      <c r="O20" s="381"/>
      <c r="P20" s="381"/>
      <c r="Q20" s="381"/>
      <c r="R20" s="381"/>
      <c r="S20" s="382"/>
    </row>
    <row r="21" spans="1:19">
      <c r="A21" s="1">
        <f t="shared" ref="A21:B21" si="4">A20</f>
        <v>1</v>
      </c>
      <c r="B21" s="1">
        <f t="shared" si="4"/>
        <v>0</v>
      </c>
      <c r="C21" s="373"/>
      <c r="D21" s="374"/>
      <c r="E21" s="375"/>
      <c r="F21" s="289"/>
      <c r="G21" s="381"/>
      <c r="H21" s="381"/>
      <c r="I21" s="381"/>
      <c r="J21" s="381"/>
      <c r="K21" s="381"/>
      <c r="L21" s="381"/>
      <c r="M21" s="381"/>
      <c r="N21" s="381"/>
      <c r="O21" s="381"/>
      <c r="P21" s="381"/>
      <c r="Q21" s="381"/>
      <c r="R21" s="381"/>
      <c r="S21" s="382"/>
    </row>
    <row r="22" spans="1:19" ht="15" thickBot="1">
      <c r="A22" s="1">
        <f t="shared" ref="A22:B22" si="5">A21</f>
        <v>1</v>
      </c>
      <c r="B22" s="1">
        <f t="shared" si="5"/>
        <v>0</v>
      </c>
      <c r="C22" s="376"/>
      <c r="D22" s="377"/>
      <c r="E22" s="378"/>
      <c r="F22" s="383"/>
      <c r="G22" s="384"/>
      <c r="H22" s="384"/>
      <c r="I22" s="384"/>
      <c r="J22" s="384"/>
      <c r="K22" s="384"/>
      <c r="L22" s="384"/>
      <c r="M22" s="384"/>
      <c r="N22" s="384"/>
      <c r="O22" s="384"/>
      <c r="P22" s="384"/>
      <c r="Q22" s="384"/>
      <c r="R22" s="384"/>
      <c r="S22" s="385"/>
    </row>
    <row r="23" spans="1:19">
      <c r="A23" s="1">
        <f t="shared" ref="A23:B23" si="6">A22</f>
        <v>1</v>
      </c>
      <c r="B23" s="1">
        <f t="shared" si="6"/>
        <v>0</v>
      </c>
    </row>
    <row r="24" spans="1:19" ht="15" thickBot="1">
      <c r="A24" s="1">
        <f t="shared" ref="A24:B24" si="7">A23</f>
        <v>1</v>
      </c>
      <c r="B24" s="1">
        <f t="shared" si="7"/>
        <v>0</v>
      </c>
      <c r="C24" s="386" t="s">
        <v>64</v>
      </c>
      <c r="D24" s="386"/>
      <c r="Q24" s="323" t="s">
        <v>65</v>
      </c>
      <c r="R24" s="323"/>
      <c r="S24" s="323"/>
    </row>
    <row r="25" spans="1:19">
      <c r="A25" s="1">
        <f t="shared" ref="A25:B25" si="8">A24</f>
        <v>1</v>
      </c>
      <c r="B25" s="1">
        <f t="shared" si="8"/>
        <v>0</v>
      </c>
      <c r="C25" s="318" t="s">
        <v>66</v>
      </c>
      <c r="D25" s="361" t="s">
        <v>67</v>
      </c>
      <c r="E25" s="361"/>
      <c r="F25" s="361"/>
      <c r="G25" s="361"/>
      <c r="H25" s="361" t="s">
        <v>72</v>
      </c>
      <c r="I25" s="361"/>
      <c r="J25" s="361" t="s">
        <v>11</v>
      </c>
      <c r="K25" s="361"/>
      <c r="L25" s="361"/>
      <c r="M25" s="361"/>
      <c r="N25" s="361"/>
      <c r="O25" s="361"/>
      <c r="P25" s="361"/>
      <c r="Q25" s="361"/>
      <c r="R25" s="361"/>
      <c r="S25" s="365"/>
    </row>
    <row r="26" spans="1:19">
      <c r="A26" s="1">
        <f t="shared" ref="A26:B26" si="9">A25</f>
        <v>1</v>
      </c>
      <c r="B26" s="1">
        <f t="shared" si="9"/>
        <v>0</v>
      </c>
      <c r="C26" s="319"/>
      <c r="D26" s="387" t="s">
        <v>68</v>
      </c>
      <c r="E26" s="387"/>
      <c r="F26" s="387"/>
      <c r="G26" s="387"/>
      <c r="H26" s="388">
        <f>J51</f>
        <v>0</v>
      </c>
      <c r="I26" s="388"/>
      <c r="J26" s="167"/>
      <c r="K26" s="167"/>
      <c r="L26" s="167"/>
      <c r="M26" s="167"/>
      <c r="N26" s="167"/>
      <c r="O26" s="167"/>
      <c r="P26" s="167"/>
      <c r="Q26" s="167"/>
      <c r="R26" s="167"/>
      <c r="S26" s="310"/>
    </row>
    <row r="27" spans="1:19">
      <c r="A27" s="1">
        <f t="shared" ref="A27:B27" si="10">A26</f>
        <v>1</v>
      </c>
      <c r="B27" s="1">
        <f t="shared" si="10"/>
        <v>0</v>
      </c>
      <c r="C27" s="319"/>
      <c r="D27" s="389" t="s">
        <v>135</v>
      </c>
      <c r="E27" s="389"/>
      <c r="F27" s="389"/>
      <c r="G27" s="389"/>
      <c r="H27" s="354"/>
      <c r="I27" s="354"/>
      <c r="J27" s="359"/>
      <c r="K27" s="359"/>
      <c r="L27" s="359"/>
      <c r="M27" s="359"/>
      <c r="N27" s="359"/>
      <c r="O27" s="359"/>
      <c r="P27" s="359"/>
      <c r="Q27" s="359"/>
      <c r="R27" s="359"/>
      <c r="S27" s="360"/>
    </row>
    <row r="28" spans="1:19">
      <c r="A28" s="1">
        <f t="shared" ref="A28:B28" si="11">A27</f>
        <v>1</v>
      </c>
      <c r="B28" s="1">
        <f t="shared" si="11"/>
        <v>0</v>
      </c>
      <c r="C28" s="319"/>
      <c r="D28" s="389" t="s">
        <v>69</v>
      </c>
      <c r="E28" s="389"/>
      <c r="F28" s="389"/>
      <c r="G28" s="389"/>
      <c r="H28" s="354"/>
      <c r="I28" s="354"/>
      <c r="J28" s="359"/>
      <c r="K28" s="359"/>
      <c r="L28" s="359"/>
      <c r="M28" s="359"/>
      <c r="N28" s="359"/>
      <c r="O28" s="359"/>
      <c r="P28" s="359"/>
      <c r="Q28" s="359"/>
      <c r="R28" s="359"/>
      <c r="S28" s="360"/>
    </row>
    <row r="29" spans="1:19" ht="15" thickBot="1">
      <c r="A29" s="1">
        <f t="shared" ref="A29:B29" si="12">A28</f>
        <v>1</v>
      </c>
      <c r="B29" s="1">
        <f t="shared" si="12"/>
        <v>0</v>
      </c>
      <c r="C29" s="319"/>
      <c r="D29" s="390" t="s">
        <v>70</v>
      </c>
      <c r="E29" s="390"/>
      <c r="F29" s="390"/>
      <c r="G29" s="390"/>
      <c r="H29" s="391">
        <f>H51-SUM(H26:I28)</f>
        <v>0</v>
      </c>
      <c r="I29" s="391"/>
      <c r="J29" s="392"/>
      <c r="K29" s="392"/>
      <c r="L29" s="392"/>
      <c r="M29" s="392"/>
      <c r="N29" s="392"/>
      <c r="O29" s="392"/>
      <c r="P29" s="392"/>
      <c r="Q29" s="392"/>
      <c r="R29" s="392"/>
      <c r="S29" s="393"/>
    </row>
    <row r="30" spans="1:19" ht="15.6" thickTop="1" thickBot="1">
      <c r="A30" s="1">
        <f t="shared" ref="A30:B30" si="13">A29</f>
        <v>1</v>
      </c>
      <c r="B30" s="1">
        <f t="shared" si="13"/>
        <v>0</v>
      </c>
      <c r="C30" s="320"/>
      <c r="D30" s="394" t="s">
        <v>71</v>
      </c>
      <c r="E30" s="394"/>
      <c r="F30" s="394"/>
      <c r="G30" s="394"/>
      <c r="H30" s="340">
        <f>SUM(H26:I29)</f>
        <v>0</v>
      </c>
      <c r="I30" s="340"/>
      <c r="J30" s="344"/>
      <c r="K30" s="344"/>
      <c r="L30" s="344"/>
      <c r="M30" s="344"/>
      <c r="N30" s="344"/>
      <c r="O30" s="344"/>
      <c r="P30" s="344"/>
      <c r="Q30" s="344"/>
      <c r="R30" s="344"/>
      <c r="S30" s="345"/>
    </row>
    <row r="31" spans="1:19">
      <c r="A31" s="1">
        <f t="shared" ref="A31:B31" si="14">A30</f>
        <v>1</v>
      </c>
      <c r="B31" s="1">
        <f t="shared" si="14"/>
        <v>0</v>
      </c>
      <c r="C31" s="318" t="s">
        <v>164</v>
      </c>
      <c r="D31" s="361" t="s">
        <v>67</v>
      </c>
      <c r="E31" s="361"/>
      <c r="F31" s="361" t="s">
        <v>76</v>
      </c>
      <c r="G31" s="361"/>
      <c r="H31" s="361" t="s">
        <v>72</v>
      </c>
      <c r="I31" s="363"/>
      <c r="J31" s="364"/>
      <c r="K31" s="361"/>
      <c r="L31" s="361"/>
      <c r="M31" s="361"/>
      <c r="N31" s="361" t="s">
        <v>75</v>
      </c>
      <c r="O31" s="361"/>
      <c r="P31" s="361"/>
      <c r="Q31" s="361"/>
      <c r="R31" s="361"/>
      <c r="S31" s="365"/>
    </row>
    <row r="32" spans="1:19">
      <c r="A32" s="1">
        <f t="shared" ref="A32:B32" si="15">A31</f>
        <v>1</v>
      </c>
      <c r="B32" s="1">
        <f t="shared" si="15"/>
        <v>0</v>
      </c>
      <c r="C32" s="319"/>
      <c r="D32" s="362"/>
      <c r="E32" s="362"/>
      <c r="F32" s="362"/>
      <c r="G32" s="362"/>
      <c r="H32" s="362"/>
      <c r="I32" s="362"/>
      <c r="J32" s="367" t="s">
        <v>73</v>
      </c>
      <c r="K32" s="368"/>
      <c r="L32" s="368" t="s">
        <v>74</v>
      </c>
      <c r="M32" s="369"/>
      <c r="N32" s="362"/>
      <c r="O32" s="362"/>
      <c r="P32" s="362"/>
      <c r="Q32" s="362"/>
      <c r="R32" s="362"/>
      <c r="S32" s="366"/>
    </row>
    <row r="33" spans="1:21">
      <c r="A33" s="1">
        <f t="shared" ref="A33:B33" si="16">A32</f>
        <v>1</v>
      </c>
      <c r="B33" s="1">
        <f t="shared" si="16"/>
        <v>0</v>
      </c>
      <c r="C33" s="319"/>
      <c r="D33" s="328" t="s">
        <v>81</v>
      </c>
      <c r="E33" s="328"/>
      <c r="F33" s="328" t="s">
        <v>81</v>
      </c>
      <c r="G33" s="328"/>
      <c r="H33" s="347"/>
      <c r="I33" s="347"/>
      <c r="J33" s="348"/>
      <c r="K33" s="349"/>
      <c r="L33" s="350">
        <f>H33-J33</f>
        <v>0</v>
      </c>
      <c r="M33" s="351"/>
      <c r="N33" s="128"/>
      <c r="O33" s="128"/>
      <c r="P33" s="128"/>
      <c r="Q33" s="128"/>
      <c r="R33" s="128"/>
      <c r="S33" s="352"/>
      <c r="T33" s="49" t="str">
        <f>HLOOKUP(F6,リスト!$N$7:$AC$25,2,)</f>
        <v>対象外</v>
      </c>
      <c r="U33" s="47" t="str">
        <f t="shared" ref="U33:U50" si="17">IF(T33="対象外",IF(J33&gt;0,"補助対象外経費です!!",""),"")</f>
        <v/>
      </c>
    </row>
    <row r="34" spans="1:21">
      <c r="A34" s="1">
        <f t="shared" ref="A34:B34" si="18">A33</f>
        <v>1</v>
      </c>
      <c r="B34" s="1">
        <f t="shared" si="18"/>
        <v>0</v>
      </c>
      <c r="C34" s="319"/>
      <c r="D34" s="328" t="s">
        <v>92</v>
      </c>
      <c r="E34" s="328"/>
      <c r="F34" s="304" t="s">
        <v>77</v>
      </c>
      <c r="G34" s="304"/>
      <c r="H34" s="305"/>
      <c r="I34" s="305"/>
      <c r="J34" s="306"/>
      <c r="K34" s="307"/>
      <c r="L34" s="308">
        <f t="shared" ref="L34:L50" si="19">H34-J34</f>
        <v>0</v>
      </c>
      <c r="M34" s="309"/>
      <c r="N34" s="167"/>
      <c r="O34" s="167"/>
      <c r="P34" s="167"/>
      <c r="Q34" s="167"/>
      <c r="R34" s="167"/>
      <c r="S34" s="310"/>
      <c r="T34" s="49" t="str">
        <f>HLOOKUP(F6,リスト!$N$7:$AC$25,3,)</f>
        <v>対象</v>
      </c>
      <c r="U34" s="47" t="str">
        <f t="shared" si="17"/>
        <v/>
      </c>
    </row>
    <row r="35" spans="1:21">
      <c r="A35" s="1">
        <f t="shared" ref="A35:B35" si="20">A34</f>
        <v>1</v>
      </c>
      <c r="B35" s="1">
        <f t="shared" si="20"/>
        <v>0</v>
      </c>
      <c r="C35" s="319"/>
      <c r="D35" s="328"/>
      <c r="E35" s="328"/>
      <c r="F35" s="353" t="s">
        <v>78</v>
      </c>
      <c r="G35" s="353"/>
      <c r="H35" s="354"/>
      <c r="I35" s="354"/>
      <c r="J35" s="355"/>
      <c r="K35" s="356"/>
      <c r="L35" s="357">
        <f t="shared" si="19"/>
        <v>0</v>
      </c>
      <c r="M35" s="358"/>
      <c r="N35" s="359"/>
      <c r="O35" s="359"/>
      <c r="P35" s="359"/>
      <c r="Q35" s="359"/>
      <c r="R35" s="359"/>
      <c r="S35" s="360"/>
      <c r="T35" s="49" t="str">
        <f>HLOOKUP(F6,リスト!$N$7:$AC$25,4,)</f>
        <v>対象</v>
      </c>
      <c r="U35" s="47" t="str">
        <f t="shared" si="17"/>
        <v/>
      </c>
    </row>
    <row r="36" spans="1:21">
      <c r="A36" s="1">
        <f t="shared" ref="A36:B36" si="21">A35</f>
        <v>1</v>
      </c>
      <c r="B36" s="1">
        <f t="shared" si="21"/>
        <v>0</v>
      </c>
      <c r="C36" s="319"/>
      <c r="D36" s="328"/>
      <c r="E36" s="328"/>
      <c r="F36" s="311" t="s">
        <v>79</v>
      </c>
      <c r="G36" s="311"/>
      <c r="H36" s="312"/>
      <c r="I36" s="312"/>
      <c r="J36" s="313"/>
      <c r="K36" s="314"/>
      <c r="L36" s="315">
        <f t="shared" si="19"/>
        <v>0</v>
      </c>
      <c r="M36" s="316"/>
      <c r="N36" s="168"/>
      <c r="O36" s="168"/>
      <c r="P36" s="168"/>
      <c r="Q36" s="168"/>
      <c r="R36" s="168"/>
      <c r="S36" s="317"/>
      <c r="T36" s="49" t="str">
        <f>HLOOKUP(F6,リスト!$N$7:$AC$25,5,)</f>
        <v>対象</v>
      </c>
      <c r="U36" s="47" t="str">
        <f t="shared" si="17"/>
        <v/>
      </c>
    </row>
    <row r="37" spans="1:21">
      <c r="A37" s="1">
        <f t="shared" ref="A37:B37" si="22">A36</f>
        <v>1</v>
      </c>
      <c r="B37" s="1">
        <f t="shared" si="22"/>
        <v>0</v>
      </c>
      <c r="C37" s="319"/>
      <c r="D37" s="328" t="s">
        <v>93</v>
      </c>
      <c r="E37" s="328"/>
      <c r="F37" s="304" t="s">
        <v>80</v>
      </c>
      <c r="G37" s="304"/>
      <c r="H37" s="305"/>
      <c r="I37" s="305"/>
      <c r="J37" s="306"/>
      <c r="K37" s="307"/>
      <c r="L37" s="308">
        <f t="shared" si="19"/>
        <v>0</v>
      </c>
      <c r="M37" s="309"/>
      <c r="N37" s="167"/>
      <c r="O37" s="167"/>
      <c r="P37" s="167"/>
      <c r="Q37" s="167"/>
      <c r="R37" s="167"/>
      <c r="S37" s="310"/>
      <c r="T37" s="49" t="str">
        <f>HLOOKUP(F6,リスト!$N$7:$AC$25,6,)</f>
        <v>対象</v>
      </c>
      <c r="U37" s="47" t="str">
        <f t="shared" si="17"/>
        <v/>
      </c>
    </row>
    <row r="38" spans="1:21">
      <c r="A38" s="1">
        <f t="shared" ref="A38:B38" si="23">A37</f>
        <v>1</v>
      </c>
      <c r="B38" s="1">
        <f t="shared" si="23"/>
        <v>0</v>
      </c>
      <c r="C38" s="319"/>
      <c r="D38" s="328"/>
      <c r="E38" s="328"/>
      <c r="F38" s="353" t="s">
        <v>82</v>
      </c>
      <c r="G38" s="353"/>
      <c r="H38" s="354"/>
      <c r="I38" s="354"/>
      <c r="J38" s="355"/>
      <c r="K38" s="356"/>
      <c r="L38" s="357">
        <f t="shared" si="19"/>
        <v>0</v>
      </c>
      <c r="M38" s="358"/>
      <c r="N38" s="359"/>
      <c r="O38" s="359"/>
      <c r="P38" s="359"/>
      <c r="Q38" s="359"/>
      <c r="R38" s="359"/>
      <c r="S38" s="360"/>
      <c r="T38" s="49" t="str">
        <f>HLOOKUP(F6,リスト!$N$7:$AC$25,7,)</f>
        <v>対象外</v>
      </c>
      <c r="U38" s="47" t="str">
        <f t="shared" si="17"/>
        <v/>
      </c>
    </row>
    <row r="39" spans="1:21" ht="14.4" customHeight="1">
      <c r="A39" s="1">
        <f t="shared" ref="A39:B39" si="24">A38</f>
        <v>1</v>
      </c>
      <c r="B39" s="1">
        <f t="shared" si="24"/>
        <v>0</v>
      </c>
      <c r="C39" s="319"/>
      <c r="D39" s="328"/>
      <c r="E39" s="328"/>
      <c r="F39" s="353" t="s">
        <v>162</v>
      </c>
      <c r="G39" s="353"/>
      <c r="H39" s="354"/>
      <c r="I39" s="354"/>
      <c r="J39" s="355"/>
      <c r="K39" s="356"/>
      <c r="L39" s="357">
        <f t="shared" si="19"/>
        <v>0</v>
      </c>
      <c r="M39" s="358"/>
      <c r="N39" s="359"/>
      <c r="O39" s="359"/>
      <c r="P39" s="359"/>
      <c r="Q39" s="359"/>
      <c r="R39" s="359"/>
      <c r="S39" s="360"/>
      <c r="T39" s="49" t="str">
        <f>HLOOKUP(F6,リスト!$N$7:$AC$25,8,)</f>
        <v>対象</v>
      </c>
      <c r="U39" s="47" t="str">
        <f t="shared" si="17"/>
        <v/>
      </c>
    </row>
    <row r="40" spans="1:21">
      <c r="A40" s="1">
        <f t="shared" ref="A40:B40" si="25">A39</f>
        <v>1</v>
      </c>
      <c r="B40" s="1">
        <f t="shared" si="25"/>
        <v>0</v>
      </c>
      <c r="C40" s="319"/>
      <c r="D40" s="328"/>
      <c r="E40" s="328"/>
      <c r="F40" s="311" t="s">
        <v>83</v>
      </c>
      <c r="G40" s="311"/>
      <c r="H40" s="312"/>
      <c r="I40" s="312"/>
      <c r="J40" s="313"/>
      <c r="K40" s="314"/>
      <c r="L40" s="315">
        <f t="shared" si="19"/>
        <v>0</v>
      </c>
      <c r="M40" s="316"/>
      <c r="N40" s="168"/>
      <c r="O40" s="168"/>
      <c r="P40" s="168"/>
      <c r="Q40" s="168"/>
      <c r="R40" s="168"/>
      <c r="S40" s="317"/>
      <c r="T40" s="49" t="str">
        <f>HLOOKUP(F6,リスト!$N$7:$AC$25,9,)</f>
        <v>対象</v>
      </c>
      <c r="U40" s="47" t="str">
        <f t="shared" si="17"/>
        <v/>
      </c>
    </row>
    <row r="41" spans="1:21">
      <c r="A41" s="1">
        <f t="shared" ref="A41:B41" si="26">A40</f>
        <v>1</v>
      </c>
      <c r="B41" s="1">
        <f t="shared" si="26"/>
        <v>0</v>
      </c>
      <c r="C41" s="319"/>
      <c r="D41" s="328" t="s">
        <v>94</v>
      </c>
      <c r="E41" s="328"/>
      <c r="F41" s="304" t="s">
        <v>84</v>
      </c>
      <c r="G41" s="304"/>
      <c r="H41" s="305"/>
      <c r="I41" s="305"/>
      <c r="J41" s="306"/>
      <c r="K41" s="307"/>
      <c r="L41" s="308">
        <f t="shared" si="19"/>
        <v>0</v>
      </c>
      <c r="M41" s="309"/>
      <c r="N41" s="167"/>
      <c r="O41" s="167"/>
      <c r="P41" s="167"/>
      <c r="Q41" s="167"/>
      <c r="R41" s="167"/>
      <c r="S41" s="310"/>
      <c r="T41" s="49" t="str">
        <f>HLOOKUP(F6,リスト!$N$7:$AC$25,10,)</f>
        <v>対象</v>
      </c>
      <c r="U41" s="47" t="str">
        <f t="shared" si="17"/>
        <v/>
      </c>
    </row>
    <row r="42" spans="1:21">
      <c r="A42" s="1">
        <f t="shared" ref="A42:B42" si="27">A41</f>
        <v>1</v>
      </c>
      <c r="B42" s="1">
        <f t="shared" si="27"/>
        <v>0</v>
      </c>
      <c r="C42" s="319"/>
      <c r="D42" s="328"/>
      <c r="E42" s="328"/>
      <c r="F42" s="353" t="s">
        <v>85</v>
      </c>
      <c r="G42" s="353"/>
      <c r="H42" s="354"/>
      <c r="I42" s="354"/>
      <c r="J42" s="355"/>
      <c r="K42" s="356"/>
      <c r="L42" s="357">
        <f t="shared" si="19"/>
        <v>0</v>
      </c>
      <c r="M42" s="358"/>
      <c r="N42" s="359"/>
      <c r="O42" s="359"/>
      <c r="P42" s="359"/>
      <c r="Q42" s="359"/>
      <c r="R42" s="359"/>
      <c r="S42" s="360"/>
      <c r="T42" s="49" t="str">
        <f>HLOOKUP(F6,リスト!$N$7:$AC$25,11,)</f>
        <v>対象外</v>
      </c>
      <c r="U42" s="47" t="str">
        <f t="shared" si="17"/>
        <v/>
      </c>
    </row>
    <row r="43" spans="1:21">
      <c r="A43" s="1">
        <f t="shared" ref="A43:B43" si="28">A42</f>
        <v>1</v>
      </c>
      <c r="B43" s="1">
        <f t="shared" si="28"/>
        <v>0</v>
      </c>
      <c r="C43" s="319"/>
      <c r="D43" s="328"/>
      <c r="E43" s="328"/>
      <c r="F43" s="311" t="s">
        <v>86</v>
      </c>
      <c r="G43" s="311"/>
      <c r="H43" s="312"/>
      <c r="I43" s="312"/>
      <c r="J43" s="313"/>
      <c r="K43" s="314"/>
      <c r="L43" s="315">
        <f t="shared" si="19"/>
        <v>0</v>
      </c>
      <c r="M43" s="316"/>
      <c r="N43" s="168"/>
      <c r="O43" s="168"/>
      <c r="P43" s="168"/>
      <c r="Q43" s="168"/>
      <c r="R43" s="168"/>
      <c r="S43" s="317"/>
      <c r="T43" s="49" t="str">
        <f>HLOOKUP(F6,リスト!$N$7:$AC$25,12,)</f>
        <v>対象</v>
      </c>
      <c r="U43" s="47" t="str">
        <f t="shared" si="17"/>
        <v/>
      </c>
    </row>
    <row r="44" spans="1:21">
      <c r="A44" s="1">
        <f t="shared" ref="A44:B44" si="29">A43</f>
        <v>1</v>
      </c>
      <c r="B44" s="1">
        <f t="shared" si="29"/>
        <v>0</v>
      </c>
      <c r="C44" s="319"/>
      <c r="D44" s="328" t="s">
        <v>95</v>
      </c>
      <c r="E44" s="328"/>
      <c r="F44" s="328" t="s">
        <v>95</v>
      </c>
      <c r="G44" s="328"/>
      <c r="H44" s="347"/>
      <c r="I44" s="347"/>
      <c r="J44" s="348"/>
      <c r="K44" s="349"/>
      <c r="L44" s="350">
        <f t="shared" si="19"/>
        <v>0</v>
      </c>
      <c r="M44" s="351"/>
      <c r="N44" s="128"/>
      <c r="O44" s="128"/>
      <c r="P44" s="128"/>
      <c r="Q44" s="128"/>
      <c r="R44" s="128"/>
      <c r="S44" s="352"/>
      <c r="T44" s="49" t="str">
        <f>HLOOKUP(F6,リスト!$N$7:$AC$25,13,)</f>
        <v>対象外</v>
      </c>
      <c r="U44" s="47" t="str">
        <f t="shared" si="17"/>
        <v/>
      </c>
    </row>
    <row r="45" spans="1:21">
      <c r="A45" s="1">
        <f t="shared" ref="A45:B45" si="30">A44</f>
        <v>1</v>
      </c>
      <c r="B45" s="1">
        <f t="shared" si="30"/>
        <v>0</v>
      </c>
      <c r="C45" s="319"/>
      <c r="D45" s="327" t="s">
        <v>98</v>
      </c>
      <c r="E45" s="328"/>
      <c r="F45" s="304" t="s">
        <v>87</v>
      </c>
      <c r="G45" s="304"/>
      <c r="H45" s="305"/>
      <c r="I45" s="305"/>
      <c r="J45" s="306"/>
      <c r="K45" s="307"/>
      <c r="L45" s="308">
        <f t="shared" si="19"/>
        <v>0</v>
      </c>
      <c r="M45" s="309"/>
      <c r="N45" s="167"/>
      <c r="O45" s="167"/>
      <c r="P45" s="167"/>
      <c r="Q45" s="167"/>
      <c r="R45" s="167"/>
      <c r="S45" s="310"/>
      <c r="T45" s="49" t="str">
        <f>HLOOKUP(F6,リスト!$N$7:$AC$25,14,)</f>
        <v>対象</v>
      </c>
      <c r="U45" s="47" t="str">
        <f t="shared" si="17"/>
        <v/>
      </c>
    </row>
    <row r="46" spans="1:21">
      <c r="A46" s="1">
        <f t="shared" ref="A46:B46" si="31">A45</f>
        <v>1</v>
      </c>
      <c r="B46" s="1">
        <f t="shared" si="31"/>
        <v>0</v>
      </c>
      <c r="C46" s="319"/>
      <c r="D46" s="328"/>
      <c r="E46" s="328"/>
      <c r="F46" s="311" t="s">
        <v>88</v>
      </c>
      <c r="G46" s="311"/>
      <c r="H46" s="312"/>
      <c r="I46" s="312"/>
      <c r="J46" s="313"/>
      <c r="K46" s="314"/>
      <c r="L46" s="315">
        <f t="shared" si="19"/>
        <v>0</v>
      </c>
      <c r="M46" s="316"/>
      <c r="N46" s="168"/>
      <c r="O46" s="168"/>
      <c r="P46" s="168"/>
      <c r="Q46" s="168"/>
      <c r="R46" s="168"/>
      <c r="S46" s="317"/>
      <c r="T46" s="49" t="str">
        <f>HLOOKUP(F6,リスト!$N$7:$AC$25,15,)</f>
        <v>対象</v>
      </c>
      <c r="U46" s="47" t="str">
        <f t="shared" si="17"/>
        <v/>
      </c>
    </row>
    <row r="47" spans="1:21">
      <c r="A47" s="1">
        <f t="shared" ref="A47:B47" si="32">A46</f>
        <v>1</v>
      </c>
      <c r="B47" s="1">
        <f t="shared" si="32"/>
        <v>0</v>
      </c>
      <c r="C47" s="319"/>
      <c r="D47" s="346" t="s">
        <v>96</v>
      </c>
      <c r="E47" s="346"/>
      <c r="F47" s="328" t="s">
        <v>89</v>
      </c>
      <c r="G47" s="328"/>
      <c r="H47" s="347"/>
      <c r="I47" s="347"/>
      <c r="J47" s="348"/>
      <c r="K47" s="349"/>
      <c r="L47" s="350">
        <f t="shared" si="19"/>
        <v>0</v>
      </c>
      <c r="M47" s="351"/>
      <c r="N47" s="128"/>
      <c r="O47" s="128"/>
      <c r="P47" s="128"/>
      <c r="Q47" s="128"/>
      <c r="R47" s="128"/>
      <c r="S47" s="352"/>
      <c r="T47" s="49" t="str">
        <f>HLOOKUP(F6,リスト!$N$7:$AC$25,16,)</f>
        <v>対象</v>
      </c>
      <c r="U47" s="47" t="str">
        <f t="shared" si="17"/>
        <v/>
      </c>
    </row>
    <row r="48" spans="1:21">
      <c r="A48" s="1">
        <f t="shared" ref="A48:B48" si="33">A47</f>
        <v>1</v>
      </c>
      <c r="B48" s="1">
        <f t="shared" si="33"/>
        <v>0</v>
      </c>
      <c r="C48" s="319"/>
      <c r="D48" s="328" t="s">
        <v>97</v>
      </c>
      <c r="E48" s="328"/>
      <c r="F48" s="304" t="s">
        <v>90</v>
      </c>
      <c r="G48" s="304"/>
      <c r="H48" s="305"/>
      <c r="I48" s="305"/>
      <c r="J48" s="306"/>
      <c r="K48" s="307"/>
      <c r="L48" s="308">
        <f t="shared" si="19"/>
        <v>0</v>
      </c>
      <c r="M48" s="309"/>
      <c r="N48" s="167"/>
      <c r="O48" s="167"/>
      <c r="P48" s="167"/>
      <c r="Q48" s="167"/>
      <c r="R48" s="167"/>
      <c r="S48" s="310"/>
      <c r="T48" s="49" t="str">
        <f>HLOOKUP(F6,リスト!$N$7:$AC$25,17,)</f>
        <v>対象</v>
      </c>
      <c r="U48" s="47" t="str">
        <f t="shared" si="17"/>
        <v/>
      </c>
    </row>
    <row r="49" spans="1:24">
      <c r="A49" s="1">
        <f t="shared" ref="A49:B49" si="34">A48</f>
        <v>1</v>
      </c>
      <c r="B49" s="1">
        <f t="shared" si="34"/>
        <v>0</v>
      </c>
      <c r="C49" s="319"/>
      <c r="D49" s="328"/>
      <c r="E49" s="328"/>
      <c r="F49" s="311" t="s">
        <v>91</v>
      </c>
      <c r="G49" s="311"/>
      <c r="H49" s="312"/>
      <c r="I49" s="312"/>
      <c r="J49" s="313"/>
      <c r="K49" s="314"/>
      <c r="L49" s="315">
        <f t="shared" si="19"/>
        <v>0</v>
      </c>
      <c r="M49" s="316"/>
      <c r="N49" s="168"/>
      <c r="O49" s="168"/>
      <c r="P49" s="168"/>
      <c r="Q49" s="168"/>
      <c r="R49" s="168"/>
      <c r="S49" s="317"/>
      <c r="T49" s="49" t="str">
        <f>HLOOKUP(F6,リスト!$N$7:$AC$25,18,)</f>
        <v>対象外</v>
      </c>
      <c r="U49" s="47" t="str">
        <f t="shared" si="17"/>
        <v/>
      </c>
    </row>
    <row r="50" spans="1:24" ht="15" thickBot="1">
      <c r="A50" s="1">
        <f t="shared" ref="A50:B50" si="35">A49</f>
        <v>1</v>
      </c>
      <c r="B50" s="1">
        <f t="shared" si="35"/>
        <v>0</v>
      </c>
      <c r="C50" s="319"/>
      <c r="D50" s="329" t="s">
        <v>70</v>
      </c>
      <c r="E50" s="329"/>
      <c r="F50" s="329" t="s">
        <v>70</v>
      </c>
      <c r="G50" s="329"/>
      <c r="H50" s="330"/>
      <c r="I50" s="330"/>
      <c r="J50" s="331"/>
      <c r="K50" s="332"/>
      <c r="L50" s="333">
        <f t="shared" si="19"/>
        <v>0</v>
      </c>
      <c r="M50" s="334"/>
      <c r="N50" s="335"/>
      <c r="O50" s="335"/>
      <c r="P50" s="335"/>
      <c r="Q50" s="335"/>
      <c r="R50" s="335"/>
      <c r="S50" s="336"/>
      <c r="T50" s="49" t="str">
        <f>HLOOKUP(F6,リスト!$N$7:$AC$25,19,)</f>
        <v>対象</v>
      </c>
      <c r="U50" s="47" t="str">
        <f t="shared" si="17"/>
        <v/>
      </c>
    </row>
    <row r="51" spans="1:24" ht="15.6" thickTop="1" thickBot="1">
      <c r="A51" s="1">
        <f t="shared" ref="A51:B51" si="36">A50</f>
        <v>1</v>
      </c>
      <c r="B51" s="1">
        <f t="shared" si="36"/>
        <v>0</v>
      </c>
      <c r="C51" s="320"/>
      <c r="D51" s="337" t="s">
        <v>71</v>
      </c>
      <c r="E51" s="338"/>
      <c r="F51" s="338"/>
      <c r="G51" s="339"/>
      <c r="H51" s="340">
        <f>SUM(H33:I50)</f>
        <v>0</v>
      </c>
      <c r="I51" s="340"/>
      <c r="J51" s="341">
        <f t="shared" ref="J51" si="37">SUM(J33:K50)</f>
        <v>0</v>
      </c>
      <c r="K51" s="342"/>
      <c r="L51" s="342">
        <f t="shared" ref="L51" si="38">SUM(L33:M50)</f>
        <v>0</v>
      </c>
      <c r="M51" s="343"/>
      <c r="N51" s="344"/>
      <c r="O51" s="344"/>
      <c r="P51" s="344"/>
      <c r="Q51" s="344"/>
      <c r="R51" s="344"/>
      <c r="S51" s="345"/>
      <c r="T51" s="49"/>
    </row>
    <row r="52" spans="1:24">
      <c r="A52" s="1">
        <f>F55</f>
        <v>2</v>
      </c>
      <c r="B52" s="1">
        <f>IF(H76&gt;0,1,0)</f>
        <v>0</v>
      </c>
      <c r="C52" s="179" t="s">
        <v>41</v>
      </c>
      <c r="D52" s="179"/>
      <c r="E52" s="179"/>
      <c r="U52" s="11" t="s">
        <v>43</v>
      </c>
      <c r="V52" s="11" t="s">
        <v>157</v>
      </c>
    </row>
    <row r="53" spans="1:24">
      <c r="A53" s="1">
        <f>A52</f>
        <v>2</v>
      </c>
      <c r="B53" s="1">
        <f>B52</f>
        <v>0</v>
      </c>
      <c r="C53" s="223" t="str">
        <f>"トップスポーツクラブ強化事業　"&amp;基本!$G$24</f>
        <v>トップスポーツクラブ強化事業　事業計画書</v>
      </c>
      <c r="D53" s="223"/>
      <c r="E53" s="223"/>
      <c r="F53" s="223"/>
      <c r="G53" s="223"/>
      <c r="H53" s="223"/>
      <c r="I53" s="223"/>
      <c r="J53" s="223"/>
      <c r="K53" s="223"/>
      <c r="L53" s="223"/>
      <c r="M53" s="223"/>
      <c r="N53" s="223"/>
      <c r="O53" s="223"/>
      <c r="P53" s="223"/>
      <c r="Q53" s="223"/>
      <c r="R53" s="223"/>
      <c r="S53" s="223"/>
      <c r="U53" s="16" t="str">
        <f t="shared" ref="U53:V56" si="39">IF(U3="","",U3)</f>
        <v>トップスポーツクラブ強化事業</v>
      </c>
      <c r="V53" s="16" t="str">
        <f t="shared" si="39"/>
        <v>トップクラブ</v>
      </c>
    </row>
    <row r="54" spans="1:24" ht="15" thickBot="1">
      <c r="A54" s="1">
        <f t="shared" ref="A54:B67" si="40">A53</f>
        <v>2</v>
      </c>
      <c r="B54" s="1">
        <f t="shared" si="40"/>
        <v>0</v>
      </c>
      <c r="C54" s="386" t="s">
        <v>42</v>
      </c>
      <c r="D54" s="386"/>
      <c r="U54" s="28" t="str">
        <f t="shared" si="39"/>
        <v/>
      </c>
      <c r="V54" s="28" t="str">
        <f t="shared" si="39"/>
        <v/>
      </c>
    </row>
    <row r="55" spans="1:24" ht="15" thickBot="1">
      <c r="A55" s="1">
        <f t="shared" si="40"/>
        <v>2</v>
      </c>
      <c r="B55" s="1">
        <f t="shared" si="40"/>
        <v>0</v>
      </c>
      <c r="C55" s="413" t="s">
        <v>44</v>
      </c>
      <c r="D55" s="414"/>
      <c r="E55" s="414"/>
      <c r="F55" s="415">
        <f>F5+1</f>
        <v>2</v>
      </c>
      <c r="G55" s="416"/>
      <c r="U55" s="28" t="str">
        <f t="shared" si="39"/>
        <v/>
      </c>
      <c r="V55" s="28" t="str">
        <f t="shared" si="39"/>
        <v/>
      </c>
    </row>
    <row r="56" spans="1:24">
      <c r="A56" s="1">
        <f t="shared" si="40"/>
        <v>2</v>
      </c>
      <c r="B56" s="1">
        <f t="shared" si="40"/>
        <v>0</v>
      </c>
      <c r="C56" s="417" t="s">
        <v>43</v>
      </c>
      <c r="D56" s="361"/>
      <c r="E56" s="361"/>
      <c r="F56" s="418" t="s">
        <v>26</v>
      </c>
      <c r="G56" s="418"/>
      <c r="H56" s="418"/>
      <c r="I56" s="418"/>
      <c r="J56" s="418"/>
      <c r="K56" s="418"/>
      <c r="L56" s="418"/>
      <c r="M56" s="361" t="s">
        <v>47</v>
      </c>
      <c r="N56" s="361"/>
      <c r="O56" s="361"/>
      <c r="P56" s="418"/>
      <c r="Q56" s="418"/>
      <c r="R56" s="418"/>
      <c r="S56" s="419"/>
      <c r="T56" s="64" t="str">
        <f>IF(F56="","",VLOOKUP(F56,U53:V56,2,))</f>
        <v>トップクラブ</v>
      </c>
      <c r="U56" s="18" t="str">
        <f t="shared" si="39"/>
        <v/>
      </c>
      <c r="V56" s="18" t="str">
        <f t="shared" si="39"/>
        <v/>
      </c>
    </row>
    <row r="57" spans="1:24">
      <c r="A57" s="1">
        <f t="shared" si="40"/>
        <v>2</v>
      </c>
      <c r="B57" s="1">
        <f t="shared" si="40"/>
        <v>0</v>
      </c>
      <c r="C57" s="404" t="s">
        <v>141</v>
      </c>
      <c r="D57" s="405"/>
      <c r="E57" s="403"/>
      <c r="F57" s="406"/>
      <c r="G57" s="407"/>
      <c r="H57" s="407"/>
      <c r="I57" s="407"/>
      <c r="J57" s="407"/>
      <c r="K57" s="407"/>
      <c r="L57" s="407"/>
      <c r="M57" s="407"/>
      <c r="N57" s="407"/>
      <c r="O57" s="407"/>
      <c r="P57" s="407"/>
      <c r="Q57" s="407"/>
      <c r="R57" s="407"/>
      <c r="S57" s="408"/>
      <c r="U57" s="50"/>
    </row>
    <row r="58" spans="1:24">
      <c r="A58" s="1">
        <f t="shared" si="40"/>
        <v>2</v>
      </c>
      <c r="B58" s="1">
        <f t="shared" si="40"/>
        <v>0</v>
      </c>
      <c r="C58" s="398" t="s">
        <v>45</v>
      </c>
      <c r="D58" s="362"/>
      <c r="E58" s="362"/>
      <c r="F58" s="409"/>
      <c r="G58" s="410"/>
      <c r="H58" s="410"/>
      <c r="I58" s="20" t="str">
        <f>IF(F58="","～",IF(J58="","","～"))</f>
        <v>～</v>
      </c>
      <c r="J58" s="410"/>
      <c r="K58" s="410"/>
      <c r="L58" s="410"/>
      <c r="M58" s="21" t="s">
        <v>46</v>
      </c>
      <c r="N58" s="411" t="str">
        <f>IF(T58=1,IF(F58="","",IF(J58="","",IF(F58=J58,"日帰り",(J58-F58)&amp;"泊"&amp;(J58-F58+1)&amp;"日"))),"")</f>
        <v/>
      </c>
      <c r="O58" s="411"/>
      <c r="P58" s="411"/>
      <c r="Q58" s="13" t="s">
        <v>62</v>
      </c>
      <c r="R58" s="192"/>
      <c r="S58" s="412"/>
      <c r="T58" s="48">
        <v>0</v>
      </c>
    </row>
    <row r="59" spans="1:24">
      <c r="A59" s="1">
        <f t="shared" si="40"/>
        <v>2</v>
      </c>
      <c r="B59" s="1">
        <f t="shared" si="40"/>
        <v>0</v>
      </c>
      <c r="C59" s="398" t="s">
        <v>48</v>
      </c>
      <c r="D59" s="387" t="s">
        <v>49</v>
      </c>
      <c r="E59" s="387"/>
      <c r="F59" s="399"/>
      <c r="G59" s="399"/>
      <c r="H59" s="399"/>
      <c r="I59" s="399"/>
      <c r="J59" s="399"/>
      <c r="K59" s="399"/>
      <c r="L59" s="399"/>
      <c r="M59" s="399"/>
      <c r="N59" s="399"/>
      <c r="O59" s="399"/>
      <c r="P59" s="399"/>
      <c r="Q59" s="399"/>
      <c r="R59" s="399"/>
      <c r="S59" s="400"/>
      <c r="U59" s="154" t="s">
        <v>47</v>
      </c>
      <c r="V59" s="154"/>
      <c r="W59" s="154"/>
      <c r="X59" s="154"/>
    </row>
    <row r="60" spans="1:24">
      <c r="A60" s="1">
        <f t="shared" si="40"/>
        <v>2</v>
      </c>
      <c r="B60" s="1">
        <f t="shared" si="40"/>
        <v>0</v>
      </c>
      <c r="C60" s="398"/>
      <c r="D60" s="395" t="s">
        <v>7</v>
      </c>
      <c r="E60" s="395"/>
      <c r="F60" s="396"/>
      <c r="G60" s="396"/>
      <c r="H60" s="396"/>
      <c r="I60" s="396"/>
      <c r="J60" s="396"/>
      <c r="K60" s="396"/>
      <c r="L60" s="396"/>
      <c r="M60" s="396"/>
      <c r="N60" s="396"/>
      <c r="O60" s="396"/>
      <c r="P60" s="396"/>
      <c r="Q60" s="396"/>
      <c r="R60" s="396"/>
      <c r="S60" s="397"/>
      <c r="U60" s="61" t="str">
        <f>U53</f>
        <v>トップスポーツクラブ強化事業</v>
      </c>
      <c r="V60" s="61" t="str">
        <f>U54</f>
        <v/>
      </c>
      <c r="W60" s="61" t="str">
        <f>U55</f>
        <v/>
      </c>
      <c r="X60" s="61" t="str">
        <f>U56</f>
        <v/>
      </c>
    </row>
    <row r="61" spans="1:24">
      <c r="A61" s="1">
        <f t="shared" si="40"/>
        <v>2</v>
      </c>
      <c r="B61" s="1">
        <f t="shared" si="40"/>
        <v>0</v>
      </c>
      <c r="C61" s="398" t="s">
        <v>50</v>
      </c>
      <c r="D61" s="387" t="s">
        <v>49</v>
      </c>
      <c r="E61" s="387"/>
      <c r="F61" s="399"/>
      <c r="G61" s="399"/>
      <c r="H61" s="399"/>
      <c r="I61" s="399"/>
      <c r="J61" s="399"/>
      <c r="K61" s="399"/>
      <c r="L61" s="399"/>
      <c r="M61" s="399"/>
      <c r="N61" s="399"/>
      <c r="O61" s="399"/>
      <c r="P61" s="399"/>
      <c r="Q61" s="399"/>
      <c r="R61" s="399"/>
      <c r="S61" s="400"/>
      <c r="U61" s="6" t="str">
        <f t="shared" ref="U61:X64" si="41">IF(U11="","",U11)</f>
        <v>①強化活動</v>
      </c>
      <c r="V61" s="6" t="str">
        <f t="shared" si="41"/>
        <v/>
      </c>
      <c r="W61" s="6" t="str">
        <f t="shared" si="41"/>
        <v/>
      </c>
      <c r="X61" s="6" t="str">
        <f t="shared" si="41"/>
        <v/>
      </c>
    </row>
    <row r="62" spans="1:24">
      <c r="A62" s="1">
        <f t="shared" si="40"/>
        <v>2</v>
      </c>
      <c r="B62" s="1">
        <f t="shared" si="40"/>
        <v>0</v>
      </c>
      <c r="C62" s="398"/>
      <c r="D62" s="395" t="s">
        <v>7</v>
      </c>
      <c r="E62" s="395"/>
      <c r="F62" s="396"/>
      <c r="G62" s="396"/>
      <c r="H62" s="396"/>
      <c r="I62" s="396"/>
      <c r="J62" s="396"/>
      <c r="K62" s="396"/>
      <c r="L62" s="396"/>
      <c r="M62" s="396"/>
      <c r="N62" s="396"/>
      <c r="O62" s="396"/>
      <c r="P62" s="396"/>
      <c r="Q62" s="396"/>
      <c r="R62" s="396"/>
      <c r="S62" s="397"/>
      <c r="U62" s="8" t="str">
        <f t="shared" si="41"/>
        <v>②トップ招へい</v>
      </c>
      <c r="V62" s="8" t="str">
        <f t="shared" si="41"/>
        <v/>
      </c>
      <c r="W62" s="8" t="str">
        <f t="shared" si="41"/>
        <v/>
      </c>
      <c r="X62" s="8" t="str">
        <f t="shared" si="41"/>
        <v/>
      </c>
    </row>
    <row r="63" spans="1:24">
      <c r="A63" s="1">
        <f t="shared" si="40"/>
        <v>2</v>
      </c>
      <c r="B63" s="1">
        <f t="shared" si="40"/>
        <v>0</v>
      </c>
      <c r="C63" s="401" t="s">
        <v>51</v>
      </c>
      <c r="D63" s="362" t="s">
        <v>52</v>
      </c>
      <c r="E63" s="362"/>
      <c r="F63" s="362" t="s">
        <v>55</v>
      </c>
      <c r="G63" s="402"/>
      <c r="H63" s="369" t="s">
        <v>56</v>
      </c>
      <c r="I63" s="367"/>
      <c r="J63" s="403" t="s">
        <v>57</v>
      </c>
      <c r="K63" s="402"/>
      <c r="L63" s="369" t="s">
        <v>58</v>
      </c>
      <c r="M63" s="367"/>
      <c r="N63" s="403" t="s">
        <v>59</v>
      </c>
      <c r="O63" s="402"/>
      <c r="P63" s="369" t="s">
        <v>60</v>
      </c>
      <c r="Q63" s="362"/>
      <c r="R63" s="403" t="s">
        <v>32</v>
      </c>
      <c r="S63" s="366"/>
      <c r="U63" s="8" t="str">
        <f t="shared" si="41"/>
        <v/>
      </c>
      <c r="V63" s="8" t="str">
        <f t="shared" si="41"/>
        <v/>
      </c>
      <c r="W63" s="8" t="str">
        <f t="shared" si="41"/>
        <v/>
      </c>
      <c r="X63" s="8" t="str">
        <f t="shared" si="41"/>
        <v/>
      </c>
    </row>
    <row r="64" spans="1:24">
      <c r="A64" s="1">
        <f t="shared" si="40"/>
        <v>2</v>
      </c>
      <c r="B64" s="1">
        <f t="shared" si="40"/>
        <v>0</v>
      </c>
      <c r="C64" s="398"/>
      <c r="D64" s="387" t="s">
        <v>53</v>
      </c>
      <c r="E64" s="387"/>
      <c r="F64" s="51" t="s">
        <v>134</v>
      </c>
      <c r="G64" s="22" t="s">
        <v>61</v>
      </c>
      <c r="H64" s="53" t="s">
        <v>134</v>
      </c>
      <c r="I64" s="23" t="s">
        <v>61</v>
      </c>
      <c r="J64" s="55" t="s">
        <v>134</v>
      </c>
      <c r="K64" s="22" t="s">
        <v>61</v>
      </c>
      <c r="L64" s="53" t="s">
        <v>134</v>
      </c>
      <c r="M64" s="23" t="s">
        <v>61</v>
      </c>
      <c r="N64" s="55" t="s">
        <v>134</v>
      </c>
      <c r="O64" s="22" t="s">
        <v>61</v>
      </c>
      <c r="P64" s="53" t="s">
        <v>134</v>
      </c>
      <c r="Q64" s="24" t="s">
        <v>61</v>
      </c>
      <c r="R64" s="22">
        <f>指導者!K$35</f>
        <v>0</v>
      </c>
      <c r="S64" s="29" t="s">
        <v>61</v>
      </c>
      <c r="U64" s="10" t="str">
        <f t="shared" si="41"/>
        <v/>
      </c>
      <c r="V64" s="10" t="str">
        <f t="shared" si="41"/>
        <v/>
      </c>
      <c r="W64" s="10" t="str">
        <f t="shared" si="41"/>
        <v/>
      </c>
      <c r="X64" s="10" t="str">
        <f t="shared" si="41"/>
        <v/>
      </c>
    </row>
    <row r="65" spans="1:19">
      <c r="A65" s="1">
        <f t="shared" si="40"/>
        <v>2</v>
      </c>
      <c r="B65" s="1">
        <f t="shared" si="40"/>
        <v>0</v>
      </c>
      <c r="C65" s="398"/>
      <c r="D65" s="395" t="s">
        <v>54</v>
      </c>
      <c r="E65" s="395"/>
      <c r="F65" s="52" t="s">
        <v>134</v>
      </c>
      <c r="G65" s="25" t="s">
        <v>61</v>
      </c>
      <c r="H65" s="54" t="s">
        <v>134</v>
      </c>
      <c r="I65" s="26" t="s">
        <v>61</v>
      </c>
      <c r="J65" s="56" t="s">
        <v>134</v>
      </c>
      <c r="K65" s="25" t="s">
        <v>61</v>
      </c>
      <c r="L65" s="54" t="s">
        <v>134</v>
      </c>
      <c r="M65" s="26" t="s">
        <v>61</v>
      </c>
      <c r="N65" s="56" t="s">
        <v>134</v>
      </c>
      <c r="O65" s="25" t="s">
        <v>61</v>
      </c>
      <c r="P65" s="54" t="s">
        <v>134</v>
      </c>
      <c r="Q65" s="27" t="s">
        <v>61</v>
      </c>
      <c r="R65" s="25">
        <f>選手!K$332</f>
        <v>0</v>
      </c>
      <c r="S65" s="30" t="s">
        <v>61</v>
      </c>
    </row>
    <row r="66" spans="1:19">
      <c r="A66" s="1">
        <f t="shared" si="40"/>
        <v>2</v>
      </c>
      <c r="B66" s="1">
        <f t="shared" si="40"/>
        <v>0</v>
      </c>
      <c r="C66" s="370" t="s">
        <v>63</v>
      </c>
      <c r="D66" s="371"/>
      <c r="E66" s="372"/>
      <c r="F66" s="287"/>
      <c r="G66" s="379"/>
      <c r="H66" s="379"/>
      <c r="I66" s="379"/>
      <c r="J66" s="379"/>
      <c r="K66" s="379"/>
      <c r="L66" s="379"/>
      <c r="M66" s="379"/>
      <c r="N66" s="379"/>
      <c r="O66" s="379"/>
      <c r="P66" s="379"/>
      <c r="Q66" s="379"/>
      <c r="R66" s="379"/>
      <c r="S66" s="380"/>
    </row>
    <row r="67" spans="1:19">
      <c r="A67" s="1">
        <f t="shared" si="40"/>
        <v>2</v>
      </c>
      <c r="B67" s="1">
        <f t="shared" si="40"/>
        <v>0</v>
      </c>
      <c r="C67" s="373"/>
      <c r="D67" s="374"/>
      <c r="E67" s="375"/>
      <c r="F67" s="289"/>
      <c r="G67" s="381"/>
      <c r="H67" s="381"/>
      <c r="I67" s="381"/>
      <c r="J67" s="381"/>
      <c r="K67" s="381"/>
      <c r="L67" s="381"/>
      <c r="M67" s="381"/>
      <c r="N67" s="381"/>
      <c r="O67" s="381"/>
      <c r="P67" s="381"/>
      <c r="Q67" s="381"/>
      <c r="R67" s="381"/>
      <c r="S67" s="382"/>
    </row>
    <row r="68" spans="1:19">
      <c r="A68" s="1">
        <f t="shared" ref="A68:B68" si="42">A67</f>
        <v>2</v>
      </c>
      <c r="B68" s="1">
        <f t="shared" si="42"/>
        <v>0</v>
      </c>
      <c r="C68" s="373"/>
      <c r="D68" s="374"/>
      <c r="E68" s="375"/>
      <c r="F68" s="289"/>
      <c r="G68" s="381"/>
      <c r="H68" s="381"/>
      <c r="I68" s="381"/>
      <c r="J68" s="381"/>
      <c r="K68" s="381"/>
      <c r="L68" s="381"/>
      <c r="M68" s="381"/>
      <c r="N68" s="381"/>
      <c r="O68" s="381"/>
      <c r="P68" s="381"/>
      <c r="Q68" s="381"/>
      <c r="R68" s="381"/>
      <c r="S68" s="382"/>
    </row>
    <row r="69" spans="1:19">
      <c r="A69" s="1">
        <f t="shared" ref="A69:B69" si="43">A68</f>
        <v>2</v>
      </c>
      <c r="B69" s="1">
        <f t="shared" si="43"/>
        <v>0</v>
      </c>
      <c r="C69" s="373"/>
      <c r="D69" s="374"/>
      <c r="E69" s="375"/>
      <c r="F69" s="289"/>
      <c r="G69" s="381"/>
      <c r="H69" s="381"/>
      <c r="I69" s="381"/>
      <c r="J69" s="381"/>
      <c r="K69" s="381"/>
      <c r="L69" s="381"/>
      <c r="M69" s="381"/>
      <c r="N69" s="381"/>
      <c r="O69" s="381"/>
      <c r="P69" s="381"/>
      <c r="Q69" s="381"/>
      <c r="R69" s="381"/>
      <c r="S69" s="382"/>
    </row>
    <row r="70" spans="1:19">
      <c r="A70" s="1">
        <f t="shared" ref="A70:B70" si="44">A69</f>
        <v>2</v>
      </c>
      <c r="B70" s="1">
        <f t="shared" si="44"/>
        <v>0</v>
      </c>
      <c r="C70" s="373"/>
      <c r="D70" s="374"/>
      <c r="E70" s="375"/>
      <c r="F70" s="289"/>
      <c r="G70" s="381"/>
      <c r="H70" s="381"/>
      <c r="I70" s="381"/>
      <c r="J70" s="381"/>
      <c r="K70" s="381"/>
      <c r="L70" s="381"/>
      <c r="M70" s="381"/>
      <c r="N70" s="381"/>
      <c r="O70" s="381"/>
      <c r="P70" s="381"/>
      <c r="Q70" s="381"/>
      <c r="R70" s="381"/>
      <c r="S70" s="382"/>
    </row>
    <row r="71" spans="1:19">
      <c r="A71" s="1">
        <f t="shared" ref="A71:B71" si="45">A70</f>
        <v>2</v>
      </c>
      <c r="B71" s="1">
        <f t="shared" si="45"/>
        <v>0</v>
      </c>
      <c r="C71" s="373"/>
      <c r="D71" s="374"/>
      <c r="E71" s="375"/>
      <c r="F71" s="289"/>
      <c r="G71" s="381"/>
      <c r="H71" s="381"/>
      <c r="I71" s="381"/>
      <c r="J71" s="381"/>
      <c r="K71" s="381"/>
      <c r="L71" s="381"/>
      <c r="M71" s="381"/>
      <c r="N71" s="381"/>
      <c r="O71" s="381"/>
      <c r="P71" s="381"/>
      <c r="Q71" s="381"/>
      <c r="R71" s="381"/>
      <c r="S71" s="382"/>
    </row>
    <row r="72" spans="1:19" ht="15" thickBot="1">
      <c r="A72" s="1">
        <f t="shared" ref="A72:B72" si="46">A71</f>
        <v>2</v>
      </c>
      <c r="B72" s="1">
        <f t="shared" si="46"/>
        <v>0</v>
      </c>
      <c r="C72" s="376"/>
      <c r="D72" s="377"/>
      <c r="E72" s="378"/>
      <c r="F72" s="383"/>
      <c r="G72" s="384"/>
      <c r="H72" s="384"/>
      <c r="I72" s="384"/>
      <c r="J72" s="384"/>
      <c r="K72" s="384"/>
      <c r="L72" s="384"/>
      <c r="M72" s="384"/>
      <c r="N72" s="384"/>
      <c r="O72" s="384"/>
      <c r="P72" s="384"/>
      <c r="Q72" s="384"/>
      <c r="R72" s="384"/>
      <c r="S72" s="385"/>
    </row>
    <row r="73" spans="1:19">
      <c r="A73" s="1">
        <f t="shared" ref="A73:B73" si="47">A72</f>
        <v>2</v>
      </c>
      <c r="B73" s="1">
        <f t="shared" si="47"/>
        <v>0</v>
      </c>
    </row>
    <row r="74" spans="1:19" ht="15" thickBot="1">
      <c r="A74" s="1">
        <f t="shared" ref="A74:B74" si="48">A73</f>
        <v>2</v>
      </c>
      <c r="B74" s="1">
        <f t="shared" si="48"/>
        <v>0</v>
      </c>
      <c r="C74" s="386" t="s">
        <v>64</v>
      </c>
      <c r="D74" s="386"/>
      <c r="Q74" s="323" t="s">
        <v>65</v>
      </c>
      <c r="R74" s="323"/>
      <c r="S74" s="323"/>
    </row>
    <row r="75" spans="1:19">
      <c r="A75" s="1">
        <f t="shared" ref="A75:B75" si="49">A74</f>
        <v>2</v>
      </c>
      <c r="B75" s="1">
        <f t="shared" si="49"/>
        <v>0</v>
      </c>
      <c r="C75" s="318" t="s">
        <v>66</v>
      </c>
      <c r="D75" s="361" t="s">
        <v>67</v>
      </c>
      <c r="E75" s="361"/>
      <c r="F75" s="361"/>
      <c r="G75" s="361"/>
      <c r="H75" s="361" t="s">
        <v>72</v>
      </c>
      <c r="I75" s="361"/>
      <c r="J75" s="361" t="s">
        <v>11</v>
      </c>
      <c r="K75" s="361"/>
      <c r="L75" s="361"/>
      <c r="M75" s="361"/>
      <c r="N75" s="361"/>
      <c r="O75" s="361"/>
      <c r="P75" s="361"/>
      <c r="Q75" s="361"/>
      <c r="R75" s="361"/>
      <c r="S75" s="365"/>
    </row>
    <row r="76" spans="1:19">
      <c r="A76" s="1">
        <f t="shared" ref="A76:B76" si="50">A75</f>
        <v>2</v>
      </c>
      <c r="B76" s="1">
        <f t="shared" si="50"/>
        <v>0</v>
      </c>
      <c r="C76" s="319"/>
      <c r="D76" s="387" t="s">
        <v>68</v>
      </c>
      <c r="E76" s="387"/>
      <c r="F76" s="387"/>
      <c r="G76" s="387"/>
      <c r="H76" s="388">
        <f>J101</f>
        <v>0</v>
      </c>
      <c r="I76" s="388"/>
      <c r="J76" s="167"/>
      <c r="K76" s="167"/>
      <c r="L76" s="167"/>
      <c r="M76" s="167"/>
      <c r="N76" s="167"/>
      <c r="O76" s="167"/>
      <c r="P76" s="167"/>
      <c r="Q76" s="167"/>
      <c r="R76" s="167"/>
      <c r="S76" s="310"/>
    </row>
    <row r="77" spans="1:19">
      <c r="A77" s="1">
        <f t="shared" ref="A77:B77" si="51">A76</f>
        <v>2</v>
      </c>
      <c r="B77" s="1">
        <f t="shared" si="51"/>
        <v>0</v>
      </c>
      <c r="C77" s="319"/>
      <c r="D77" s="389" t="s">
        <v>135</v>
      </c>
      <c r="E77" s="389"/>
      <c r="F77" s="389"/>
      <c r="G77" s="389"/>
      <c r="H77" s="354"/>
      <c r="I77" s="354"/>
      <c r="J77" s="359"/>
      <c r="K77" s="359"/>
      <c r="L77" s="359"/>
      <c r="M77" s="359"/>
      <c r="N77" s="359"/>
      <c r="O77" s="359"/>
      <c r="P77" s="359"/>
      <c r="Q77" s="359"/>
      <c r="R77" s="359"/>
      <c r="S77" s="360"/>
    </row>
    <row r="78" spans="1:19">
      <c r="A78" s="1">
        <f t="shared" ref="A78:B78" si="52">A77</f>
        <v>2</v>
      </c>
      <c r="B78" s="1">
        <f t="shared" si="52"/>
        <v>0</v>
      </c>
      <c r="C78" s="319"/>
      <c r="D78" s="389" t="s">
        <v>69</v>
      </c>
      <c r="E78" s="389"/>
      <c r="F78" s="389"/>
      <c r="G78" s="389"/>
      <c r="H78" s="354"/>
      <c r="I78" s="354"/>
      <c r="J78" s="359"/>
      <c r="K78" s="359"/>
      <c r="L78" s="359"/>
      <c r="M78" s="359"/>
      <c r="N78" s="359"/>
      <c r="O78" s="359"/>
      <c r="P78" s="359"/>
      <c r="Q78" s="359"/>
      <c r="R78" s="359"/>
      <c r="S78" s="360"/>
    </row>
    <row r="79" spans="1:19" ht="15" thickBot="1">
      <c r="A79" s="1">
        <f t="shared" ref="A79:B79" si="53">A78</f>
        <v>2</v>
      </c>
      <c r="B79" s="1">
        <f t="shared" si="53"/>
        <v>0</v>
      </c>
      <c r="C79" s="319"/>
      <c r="D79" s="390" t="s">
        <v>70</v>
      </c>
      <c r="E79" s="390"/>
      <c r="F79" s="390"/>
      <c r="G79" s="390"/>
      <c r="H79" s="391">
        <f>H101-SUM(H76:I78)</f>
        <v>0</v>
      </c>
      <c r="I79" s="391"/>
      <c r="J79" s="392"/>
      <c r="K79" s="392"/>
      <c r="L79" s="392"/>
      <c r="M79" s="392"/>
      <c r="N79" s="392"/>
      <c r="O79" s="392"/>
      <c r="P79" s="392"/>
      <c r="Q79" s="392"/>
      <c r="R79" s="392"/>
      <c r="S79" s="393"/>
    </row>
    <row r="80" spans="1:19" ht="15.6" thickTop="1" thickBot="1">
      <c r="A80" s="1">
        <f t="shared" ref="A80:B80" si="54">A79</f>
        <v>2</v>
      </c>
      <c r="B80" s="1">
        <f t="shared" si="54"/>
        <v>0</v>
      </c>
      <c r="C80" s="320"/>
      <c r="D80" s="394" t="s">
        <v>71</v>
      </c>
      <c r="E80" s="394"/>
      <c r="F80" s="394"/>
      <c r="G80" s="394"/>
      <c r="H80" s="340">
        <f>SUM(H76:I79)</f>
        <v>0</v>
      </c>
      <c r="I80" s="340"/>
      <c r="J80" s="344"/>
      <c r="K80" s="344"/>
      <c r="L80" s="344"/>
      <c r="M80" s="344"/>
      <c r="N80" s="344"/>
      <c r="O80" s="344"/>
      <c r="P80" s="344"/>
      <c r="Q80" s="344"/>
      <c r="R80" s="344"/>
      <c r="S80" s="345"/>
    </row>
    <row r="81" spans="1:21">
      <c r="A81" s="1">
        <f t="shared" ref="A81:B81" si="55">A80</f>
        <v>2</v>
      </c>
      <c r="B81" s="1">
        <f t="shared" si="55"/>
        <v>0</v>
      </c>
      <c r="C81" s="318" t="s">
        <v>164</v>
      </c>
      <c r="D81" s="361" t="s">
        <v>67</v>
      </c>
      <c r="E81" s="361"/>
      <c r="F81" s="361" t="s">
        <v>76</v>
      </c>
      <c r="G81" s="361"/>
      <c r="H81" s="361" t="s">
        <v>72</v>
      </c>
      <c r="I81" s="363"/>
      <c r="J81" s="364"/>
      <c r="K81" s="361"/>
      <c r="L81" s="361"/>
      <c r="M81" s="361"/>
      <c r="N81" s="361" t="s">
        <v>75</v>
      </c>
      <c r="O81" s="361"/>
      <c r="P81" s="361"/>
      <c r="Q81" s="361"/>
      <c r="R81" s="361"/>
      <c r="S81" s="365"/>
    </row>
    <row r="82" spans="1:21">
      <c r="A82" s="1">
        <f t="shared" ref="A82:B82" si="56">A81</f>
        <v>2</v>
      </c>
      <c r="B82" s="1">
        <f t="shared" si="56"/>
        <v>0</v>
      </c>
      <c r="C82" s="319"/>
      <c r="D82" s="362"/>
      <c r="E82" s="362"/>
      <c r="F82" s="362"/>
      <c r="G82" s="362"/>
      <c r="H82" s="362"/>
      <c r="I82" s="362"/>
      <c r="J82" s="367" t="s">
        <v>73</v>
      </c>
      <c r="K82" s="368"/>
      <c r="L82" s="368" t="s">
        <v>74</v>
      </c>
      <c r="M82" s="369"/>
      <c r="N82" s="362"/>
      <c r="O82" s="362"/>
      <c r="P82" s="362"/>
      <c r="Q82" s="362"/>
      <c r="R82" s="362"/>
      <c r="S82" s="366"/>
    </row>
    <row r="83" spans="1:21">
      <c r="A83" s="1">
        <f t="shared" ref="A83:B83" si="57">A82</f>
        <v>2</v>
      </c>
      <c r="B83" s="1">
        <f t="shared" si="57"/>
        <v>0</v>
      </c>
      <c r="C83" s="319"/>
      <c r="D83" s="328" t="s">
        <v>81</v>
      </c>
      <c r="E83" s="328"/>
      <c r="F83" s="328" t="s">
        <v>81</v>
      </c>
      <c r="G83" s="328"/>
      <c r="H83" s="347"/>
      <c r="I83" s="347"/>
      <c r="J83" s="348"/>
      <c r="K83" s="349"/>
      <c r="L83" s="350">
        <f>H83-J83</f>
        <v>0</v>
      </c>
      <c r="M83" s="351"/>
      <c r="N83" s="128"/>
      <c r="O83" s="128"/>
      <c r="P83" s="128"/>
      <c r="Q83" s="128"/>
      <c r="R83" s="128"/>
      <c r="S83" s="352"/>
      <c r="T83" s="49" t="str">
        <f>HLOOKUP(F56,リスト!$N$7:$AC$25,2,)</f>
        <v>対象外</v>
      </c>
      <c r="U83" s="47" t="str">
        <f t="shared" ref="U83:U100" si="58">IF(T83="対象外",IF(J83&gt;0,"補助対象外経費です!!",""),"")</f>
        <v/>
      </c>
    </row>
    <row r="84" spans="1:21">
      <c r="A84" s="1">
        <f t="shared" ref="A84:B84" si="59">A83</f>
        <v>2</v>
      </c>
      <c r="B84" s="1">
        <f t="shared" si="59"/>
        <v>0</v>
      </c>
      <c r="C84" s="319"/>
      <c r="D84" s="328" t="s">
        <v>92</v>
      </c>
      <c r="E84" s="328"/>
      <c r="F84" s="304" t="s">
        <v>77</v>
      </c>
      <c r="G84" s="304"/>
      <c r="H84" s="305"/>
      <c r="I84" s="305"/>
      <c r="J84" s="306"/>
      <c r="K84" s="307"/>
      <c r="L84" s="308">
        <f t="shared" ref="L84:L100" si="60">H84-J84</f>
        <v>0</v>
      </c>
      <c r="M84" s="309"/>
      <c r="N84" s="167"/>
      <c r="O84" s="167"/>
      <c r="P84" s="167"/>
      <c r="Q84" s="167"/>
      <c r="R84" s="167"/>
      <c r="S84" s="310"/>
      <c r="T84" s="49" t="str">
        <f>HLOOKUP(F56,リスト!$N$7:$AC$25,3,)</f>
        <v>対象</v>
      </c>
      <c r="U84" s="47" t="str">
        <f t="shared" si="58"/>
        <v/>
      </c>
    </row>
    <row r="85" spans="1:21">
      <c r="A85" s="1">
        <f t="shared" ref="A85:B85" si="61">A84</f>
        <v>2</v>
      </c>
      <c r="B85" s="1">
        <f t="shared" si="61"/>
        <v>0</v>
      </c>
      <c r="C85" s="319"/>
      <c r="D85" s="328"/>
      <c r="E85" s="328"/>
      <c r="F85" s="353" t="s">
        <v>78</v>
      </c>
      <c r="G85" s="353"/>
      <c r="H85" s="354"/>
      <c r="I85" s="354"/>
      <c r="J85" s="355"/>
      <c r="K85" s="356"/>
      <c r="L85" s="357">
        <f t="shared" si="60"/>
        <v>0</v>
      </c>
      <c r="M85" s="358"/>
      <c r="N85" s="359"/>
      <c r="O85" s="359"/>
      <c r="P85" s="359"/>
      <c r="Q85" s="359"/>
      <c r="R85" s="359"/>
      <c r="S85" s="360"/>
      <c r="T85" s="49" t="str">
        <f>HLOOKUP(F56,リスト!$N$7:$AC$25,4,)</f>
        <v>対象</v>
      </c>
      <c r="U85" s="47" t="str">
        <f t="shared" si="58"/>
        <v/>
      </c>
    </row>
    <row r="86" spans="1:21">
      <c r="A86" s="1">
        <f t="shared" ref="A86:B86" si="62">A85</f>
        <v>2</v>
      </c>
      <c r="B86" s="1">
        <f t="shared" si="62"/>
        <v>0</v>
      </c>
      <c r="C86" s="319"/>
      <c r="D86" s="328"/>
      <c r="E86" s="328"/>
      <c r="F86" s="311" t="s">
        <v>79</v>
      </c>
      <c r="G86" s="311"/>
      <c r="H86" s="312"/>
      <c r="I86" s="312"/>
      <c r="J86" s="313"/>
      <c r="K86" s="314"/>
      <c r="L86" s="315">
        <f t="shared" si="60"/>
        <v>0</v>
      </c>
      <c r="M86" s="316"/>
      <c r="N86" s="168"/>
      <c r="O86" s="168"/>
      <c r="P86" s="168"/>
      <c r="Q86" s="168"/>
      <c r="R86" s="168"/>
      <c r="S86" s="317"/>
      <c r="T86" s="49" t="str">
        <f>HLOOKUP(F56,リスト!$N$7:$AC$25,5,)</f>
        <v>対象</v>
      </c>
      <c r="U86" s="47" t="str">
        <f t="shared" si="58"/>
        <v/>
      </c>
    </row>
    <row r="87" spans="1:21">
      <c r="A87" s="1">
        <f t="shared" ref="A87:B87" si="63">A86</f>
        <v>2</v>
      </c>
      <c r="B87" s="1">
        <f t="shared" si="63"/>
        <v>0</v>
      </c>
      <c r="C87" s="319"/>
      <c r="D87" s="328" t="s">
        <v>93</v>
      </c>
      <c r="E87" s="328"/>
      <c r="F87" s="304" t="s">
        <v>80</v>
      </c>
      <c r="G87" s="304"/>
      <c r="H87" s="305"/>
      <c r="I87" s="305"/>
      <c r="J87" s="306"/>
      <c r="K87" s="307"/>
      <c r="L87" s="308">
        <f t="shared" si="60"/>
        <v>0</v>
      </c>
      <c r="M87" s="309"/>
      <c r="N87" s="167"/>
      <c r="O87" s="167"/>
      <c r="P87" s="167"/>
      <c r="Q87" s="167"/>
      <c r="R87" s="167"/>
      <c r="S87" s="310"/>
      <c r="T87" s="49" t="str">
        <f>HLOOKUP(F56,リスト!$N$7:$AC$25,6,)</f>
        <v>対象</v>
      </c>
      <c r="U87" s="47" t="str">
        <f t="shared" si="58"/>
        <v/>
      </c>
    </row>
    <row r="88" spans="1:21">
      <c r="A88" s="1">
        <f t="shared" ref="A88:B88" si="64">A87</f>
        <v>2</v>
      </c>
      <c r="B88" s="1">
        <f t="shared" si="64"/>
        <v>0</v>
      </c>
      <c r="C88" s="319"/>
      <c r="D88" s="328"/>
      <c r="E88" s="328"/>
      <c r="F88" s="353" t="s">
        <v>82</v>
      </c>
      <c r="G88" s="353"/>
      <c r="H88" s="354"/>
      <c r="I88" s="354"/>
      <c r="J88" s="355"/>
      <c r="K88" s="356"/>
      <c r="L88" s="357">
        <f t="shared" si="60"/>
        <v>0</v>
      </c>
      <c r="M88" s="358"/>
      <c r="N88" s="359"/>
      <c r="O88" s="359"/>
      <c r="P88" s="359"/>
      <c r="Q88" s="359"/>
      <c r="R88" s="359"/>
      <c r="S88" s="360"/>
      <c r="T88" s="49" t="str">
        <f>HLOOKUP(F56,リスト!$N$7:$AC$25,7,)</f>
        <v>対象外</v>
      </c>
      <c r="U88" s="47" t="str">
        <f t="shared" si="58"/>
        <v/>
      </c>
    </row>
    <row r="89" spans="1:21" ht="14.4" customHeight="1">
      <c r="A89" s="1">
        <f t="shared" ref="A89:B89" si="65">A88</f>
        <v>2</v>
      </c>
      <c r="B89" s="1">
        <f t="shared" si="65"/>
        <v>0</v>
      </c>
      <c r="C89" s="319"/>
      <c r="D89" s="328"/>
      <c r="E89" s="328"/>
      <c r="F89" s="353" t="s">
        <v>162</v>
      </c>
      <c r="G89" s="353"/>
      <c r="H89" s="354"/>
      <c r="I89" s="354"/>
      <c r="J89" s="355"/>
      <c r="K89" s="356"/>
      <c r="L89" s="357">
        <f t="shared" si="60"/>
        <v>0</v>
      </c>
      <c r="M89" s="358"/>
      <c r="N89" s="359"/>
      <c r="O89" s="359"/>
      <c r="P89" s="359"/>
      <c r="Q89" s="359"/>
      <c r="R89" s="359"/>
      <c r="S89" s="360"/>
      <c r="T89" s="49" t="str">
        <f>HLOOKUP(F56,リスト!$N$7:$AC$25,8,)</f>
        <v>対象</v>
      </c>
      <c r="U89" s="47" t="str">
        <f t="shared" si="58"/>
        <v/>
      </c>
    </row>
    <row r="90" spans="1:21">
      <c r="A90" s="1">
        <f t="shared" ref="A90:B90" si="66">A89</f>
        <v>2</v>
      </c>
      <c r="B90" s="1">
        <f t="shared" si="66"/>
        <v>0</v>
      </c>
      <c r="C90" s="319"/>
      <c r="D90" s="328"/>
      <c r="E90" s="328"/>
      <c r="F90" s="311" t="s">
        <v>83</v>
      </c>
      <c r="G90" s="311"/>
      <c r="H90" s="312"/>
      <c r="I90" s="312"/>
      <c r="J90" s="313"/>
      <c r="K90" s="314"/>
      <c r="L90" s="315">
        <f t="shared" si="60"/>
        <v>0</v>
      </c>
      <c r="M90" s="316"/>
      <c r="N90" s="168"/>
      <c r="O90" s="168"/>
      <c r="P90" s="168"/>
      <c r="Q90" s="168"/>
      <c r="R90" s="168"/>
      <c r="S90" s="317"/>
      <c r="T90" s="49" t="str">
        <f>HLOOKUP(F56,リスト!$N$7:$AC$25,9,)</f>
        <v>対象</v>
      </c>
      <c r="U90" s="47" t="str">
        <f t="shared" si="58"/>
        <v/>
      </c>
    </row>
    <row r="91" spans="1:21">
      <c r="A91" s="1">
        <f t="shared" ref="A91:B91" si="67">A90</f>
        <v>2</v>
      </c>
      <c r="B91" s="1">
        <f t="shared" si="67"/>
        <v>0</v>
      </c>
      <c r="C91" s="319"/>
      <c r="D91" s="328" t="s">
        <v>94</v>
      </c>
      <c r="E91" s="328"/>
      <c r="F91" s="304" t="s">
        <v>84</v>
      </c>
      <c r="G91" s="304"/>
      <c r="H91" s="305"/>
      <c r="I91" s="305"/>
      <c r="J91" s="306"/>
      <c r="K91" s="307"/>
      <c r="L91" s="308">
        <f t="shared" si="60"/>
        <v>0</v>
      </c>
      <c r="M91" s="309"/>
      <c r="N91" s="167"/>
      <c r="O91" s="167"/>
      <c r="P91" s="167"/>
      <c r="Q91" s="167"/>
      <c r="R91" s="167"/>
      <c r="S91" s="310"/>
      <c r="T91" s="49" t="str">
        <f>HLOOKUP(F56,リスト!$N$7:$AC$25,10,)</f>
        <v>対象</v>
      </c>
      <c r="U91" s="47" t="str">
        <f t="shared" si="58"/>
        <v/>
      </c>
    </row>
    <row r="92" spans="1:21">
      <c r="A92" s="1">
        <f t="shared" ref="A92:B92" si="68">A91</f>
        <v>2</v>
      </c>
      <c r="B92" s="1">
        <f t="shared" si="68"/>
        <v>0</v>
      </c>
      <c r="C92" s="319"/>
      <c r="D92" s="328"/>
      <c r="E92" s="328"/>
      <c r="F92" s="353" t="s">
        <v>85</v>
      </c>
      <c r="G92" s="353"/>
      <c r="H92" s="354"/>
      <c r="I92" s="354"/>
      <c r="J92" s="355"/>
      <c r="K92" s="356"/>
      <c r="L92" s="357">
        <f t="shared" si="60"/>
        <v>0</v>
      </c>
      <c r="M92" s="358"/>
      <c r="N92" s="359"/>
      <c r="O92" s="359"/>
      <c r="P92" s="359"/>
      <c r="Q92" s="359"/>
      <c r="R92" s="359"/>
      <c r="S92" s="360"/>
      <c r="T92" s="49" t="str">
        <f>HLOOKUP(F56,リスト!$N$7:$AC$25,11,)</f>
        <v>対象外</v>
      </c>
      <c r="U92" s="47" t="str">
        <f t="shared" si="58"/>
        <v/>
      </c>
    </row>
    <row r="93" spans="1:21">
      <c r="A93" s="1">
        <f t="shared" ref="A93:B93" si="69">A92</f>
        <v>2</v>
      </c>
      <c r="B93" s="1">
        <f t="shared" si="69"/>
        <v>0</v>
      </c>
      <c r="C93" s="319"/>
      <c r="D93" s="328"/>
      <c r="E93" s="328"/>
      <c r="F93" s="311" t="s">
        <v>86</v>
      </c>
      <c r="G93" s="311"/>
      <c r="H93" s="312"/>
      <c r="I93" s="312"/>
      <c r="J93" s="313"/>
      <c r="K93" s="314"/>
      <c r="L93" s="315">
        <f t="shared" si="60"/>
        <v>0</v>
      </c>
      <c r="M93" s="316"/>
      <c r="N93" s="168"/>
      <c r="O93" s="168"/>
      <c r="P93" s="168"/>
      <c r="Q93" s="168"/>
      <c r="R93" s="168"/>
      <c r="S93" s="317"/>
      <c r="T93" s="49" t="str">
        <f>HLOOKUP(F56,リスト!$N$7:$AC$25,12,)</f>
        <v>対象</v>
      </c>
      <c r="U93" s="47" t="str">
        <f t="shared" si="58"/>
        <v/>
      </c>
    </row>
    <row r="94" spans="1:21">
      <c r="A94" s="1">
        <f t="shared" ref="A94:B94" si="70">A93</f>
        <v>2</v>
      </c>
      <c r="B94" s="1">
        <f t="shared" si="70"/>
        <v>0</v>
      </c>
      <c r="C94" s="319"/>
      <c r="D94" s="328" t="s">
        <v>95</v>
      </c>
      <c r="E94" s="328"/>
      <c r="F94" s="328" t="s">
        <v>95</v>
      </c>
      <c r="G94" s="328"/>
      <c r="H94" s="347"/>
      <c r="I94" s="347"/>
      <c r="J94" s="348"/>
      <c r="K94" s="349"/>
      <c r="L94" s="350">
        <f t="shared" si="60"/>
        <v>0</v>
      </c>
      <c r="M94" s="351"/>
      <c r="N94" s="128"/>
      <c r="O94" s="128"/>
      <c r="P94" s="128"/>
      <c r="Q94" s="128"/>
      <c r="R94" s="128"/>
      <c r="S94" s="352"/>
      <c r="T94" s="49" t="str">
        <f>HLOOKUP(F56,リスト!$N$7:$AC$25,13,)</f>
        <v>対象外</v>
      </c>
      <c r="U94" s="47" t="str">
        <f t="shared" si="58"/>
        <v/>
      </c>
    </row>
    <row r="95" spans="1:21">
      <c r="A95" s="1">
        <f t="shared" ref="A95:B95" si="71">A94</f>
        <v>2</v>
      </c>
      <c r="B95" s="1">
        <f t="shared" si="71"/>
        <v>0</v>
      </c>
      <c r="C95" s="319"/>
      <c r="D95" s="327" t="s">
        <v>98</v>
      </c>
      <c r="E95" s="328"/>
      <c r="F95" s="304" t="s">
        <v>87</v>
      </c>
      <c r="G95" s="304"/>
      <c r="H95" s="305"/>
      <c r="I95" s="305"/>
      <c r="J95" s="306"/>
      <c r="K95" s="307"/>
      <c r="L95" s="308">
        <f t="shared" si="60"/>
        <v>0</v>
      </c>
      <c r="M95" s="309"/>
      <c r="N95" s="167"/>
      <c r="O95" s="167"/>
      <c r="P95" s="167"/>
      <c r="Q95" s="167"/>
      <c r="R95" s="167"/>
      <c r="S95" s="310"/>
      <c r="T95" s="49" t="str">
        <f>HLOOKUP(F56,リスト!$N$7:$AC$25,14,)</f>
        <v>対象</v>
      </c>
      <c r="U95" s="47" t="str">
        <f t="shared" si="58"/>
        <v/>
      </c>
    </row>
    <row r="96" spans="1:21">
      <c r="A96" s="1">
        <f t="shared" ref="A96:B96" si="72">A95</f>
        <v>2</v>
      </c>
      <c r="B96" s="1">
        <f t="shared" si="72"/>
        <v>0</v>
      </c>
      <c r="C96" s="319"/>
      <c r="D96" s="328"/>
      <c r="E96" s="328"/>
      <c r="F96" s="311" t="s">
        <v>88</v>
      </c>
      <c r="G96" s="311"/>
      <c r="H96" s="312"/>
      <c r="I96" s="312"/>
      <c r="J96" s="313"/>
      <c r="K96" s="314"/>
      <c r="L96" s="315">
        <f t="shared" si="60"/>
        <v>0</v>
      </c>
      <c r="M96" s="316"/>
      <c r="N96" s="168"/>
      <c r="O96" s="168"/>
      <c r="P96" s="168"/>
      <c r="Q96" s="168"/>
      <c r="R96" s="168"/>
      <c r="S96" s="317"/>
      <c r="T96" s="49" t="str">
        <f>HLOOKUP(F56,リスト!$N$7:$AC$25,15,)</f>
        <v>対象</v>
      </c>
      <c r="U96" s="47" t="str">
        <f t="shared" si="58"/>
        <v/>
      </c>
    </row>
    <row r="97" spans="1:24">
      <c r="A97" s="1">
        <f t="shared" ref="A97:B97" si="73">A96</f>
        <v>2</v>
      </c>
      <c r="B97" s="1">
        <f t="shared" si="73"/>
        <v>0</v>
      </c>
      <c r="C97" s="319"/>
      <c r="D97" s="346" t="s">
        <v>96</v>
      </c>
      <c r="E97" s="346"/>
      <c r="F97" s="328" t="s">
        <v>89</v>
      </c>
      <c r="G97" s="328"/>
      <c r="H97" s="347"/>
      <c r="I97" s="347"/>
      <c r="J97" s="348"/>
      <c r="K97" s="349"/>
      <c r="L97" s="350">
        <f t="shared" si="60"/>
        <v>0</v>
      </c>
      <c r="M97" s="351"/>
      <c r="N97" s="128"/>
      <c r="O97" s="128"/>
      <c r="P97" s="128"/>
      <c r="Q97" s="128"/>
      <c r="R97" s="128"/>
      <c r="S97" s="352"/>
      <c r="T97" s="49" t="str">
        <f>HLOOKUP(F56,リスト!$N$7:$AC$25,16,)</f>
        <v>対象</v>
      </c>
      <c r="U97" s="47" t="str">
        <f t="shared" si="58"/>
        <v/>
      </c>
    </row>
    <row r="98" spans="1:24">
      <c r="A98" s="1">
        <f t="shared" ref="A98:B98" si="74">A97</f>
        <v>2</v>
      </c>
      <c r="B98" s="1">
        <f t="shared" si="74"/>
        <v>0</v>
      </c>
      <c r="C98" s="319"/>
      <c r="D98" s="328" t="s">
        <v>97</v>
      </c>
      <c r="E98" s="328"/>
      <c r="F98" s="304" t="s">
        <v>90</v>
      </c>
      <c r="G98" s="304"/>
      <c r="H98" s="305"/>
      <c r="I98" s="305"/>
      <c r="J98" s="306"/>
      <c r="K98" s="307"/>
      <c r="L98" s="308">
        <f t="shared" si="60"/>
        <v>0</v>
      </c>
      <c r="M98" s="309"/>
      <c r="N98" s="167"/>
      <c r="O98" s="167"/>
      <c r="P98" s="167"/>
      <c r="Q98" s="167"/>
      <c r="R98" s="167"/>
      <c r="S98" s="310"/>
      <c r="T98" s="49" t="str">
        <f>HLOOKUP(F56,リスト!$N$7:$AC$25,17,)</f>
        <v>対象</v>
      </c>
      <c r="U98" s="47" t="str">
        <f t="shared" si="58"/>
        <v/>
      </c>
    </row>
    <row r="99" spans="1:24">
      <c r="A99" s="1">
        <f t="shared" ref="A99:B99" si="75">A98</f>
        <v>2</v>
      </c>
      <c r="B99" s="1">
        <f t="shared" si="75"/>
        <v>0</v>
      </c>
      <c r="C99" s="319"/>
      <c r="D99" s="328"/>
      <c r="E99" s="328"/>
      <c r="F99" s="311" t="s">
        <v>91</v>
      </c>
      <c r="G99" s="311"/>
      <c r="H99" s="312"/>
      <c r="I99" s="312"/>
      <c r="J99" s="313"/>
      <c r="K99" s="314"/>
      <c r="L99" s="315">
        <f t="shared" si="60"/>
        <v>0</v>
      </c>
      <c r="M99" s="316"/>
      <c r="N99" s="168"/>
      <c r="O99" s="168"/>
      <c r="P99" s="168"/>
      <c r="Q99" s="168"/>
      <c r="R99" s="168"/>
      <c r="S99" s="317"/>
      <c r="T99" s="49" t="str">
        <f>HLOOKUP(F56,リスト!$N$7:$AC$25,18,)</f>
        <v>対象外</v>
      </c>
      <c r="U99" s="47" t="str">
        <f t="shared" si="58"/>
        <v/>
      </c>
    </row>
    <row r="100" spans="1:24" ht="15" thickBot="1">
      <c r="A100" s="1">
        <f t="shared" ref="A100:B100" si="76">A99</f>
        <v>2</v>
      </c>
      <c r="B100" s="1">
        <f t="shared" si="76"/>
        <v>0</v>
      </c>
      <c r="C100" s="319"/>
      <c r="D100" s="329" t="s">
        <v>70</v>
      </c>
      <c r="E100" s="329"/>
      <c r="F100" s="329" t="s">
        <v>70</v>
      </c>
      <c r="G100" s="329"/>
      <c r="H100" s="330"/>
      <c r="I100" s="330"/>
      <c r="J100" s="331"/>
      <c r="K100" s="332"/>
      <c r="L100" s="333">
        <f t="shared" si="60"/>
        <v>0</v>
      </c>
      <c r="M100" s="334"/>
      <c r="N100" s="335"/>
      <c r="O100" s="335"/>
      <c r="P100" s="335"/>
      <c r="Q100" s="335"/>
      <c r="R100" s="335"/>
      <c r="S100" s="336"/>
      <c r="T100" s="49" t="str">
        <f>HLOOKUP(F56,リスト!$N$7:$AC$25,19,)</f>
        <v>対象</v>
      </c>
      <c r="U100" s="47" t="str">
        <f t="shared" si="58"/>
        <v/>
      </c>
    </row>
    <row r="101" spans="1:24" ht="15.6" thickTop="1" thickBot="1">
      <c r="A101" s="1">
        <f t="shared" ref="A101:B101" si="77">A100</f>
        <v>2</v>
      </c>
      <c r="B101" s="1">
        <f t="shared" si="77"/>
        <v>0</v>
      </c>
      <c r="C101" s="320"/>
      <c r="D101" s="337" t="s">
        <v>71</v>
      </c>
      <c r="E101" s="338"/>
      <c r="F101" s="338"/>
      <c r="G101" s="339"/>
      <c r="H101" s="340">
        <f>SUM(H83:I100)</f>
        <v>0</v>
      </c>
      <c r="I101" s="340"/>
      <c r="J101" s="341">
        <f t="shared" ref="J101" si="78">SUM(J83:K100)</f>
        <v>0</v>
      </c>
      <c r="K101" s="342"/>
      <c r="L101" s="342">
        <f t="shared" ref="L101" si="79">SUM(L83:M100)</f>
        <v>0</v>
      </c>
      <c r="M101" s="343"/>
      <c r="N101" s="344"/>
      <c r="O101" s="344"/>
      <c r="P101" s="344"/>
      <c r="Q101" s="344"/>
      <c r="R101" s="344"/>
      <c r="S101" s="345"/>
      <c r="T101" s="49"/>
    </row>
    <row r="102" spans="1:24">
      <c r="A102" s="1">
        <f>F105</f>
        <v>3</v>
      </c>
      <c r="B102" s="1">
        <f>IF(H126&gt;0,1,0)</f>
        <v>0</v>
      </c>
      <c r="C102" s="179" t="s">
        <v>41</v>
      </c>
      <c r="D102" s="179"/>
      <c r="E102" s="179"/>
      <c r="U102" s="11" t="s">
        <v>43</v>
      </c>
      <c r="V102" s="11" t="s">
        <v>157</v>
      </c>
    </row>
    <row r="103" spans="1:24">
      <c r="A103" s="1">
        <f>A102</f>
        <v>3</v>
      </c>
      <c r="B103" s="1">
        <f>B102</f>
        <v>0</v>
      </c>
      <c r="C103" s="223" t="str">
        <f>"トップスポーツクラブ強化事業　"&amp;基本!$G$24</f>
        <v>トップスポーツクラブ強化事業　事業計画書</v>
      </c>
      <c r="D103" s="223"/>
      <c r="E103" s="223"/>
      <c r="F103" s="223"/>
      <c r="G103" s="223"/>
      <c r="H103" s="223"/>
      <c r="I103" s="223"/>
      <c r="J103" s="223"/>
      <c r="K103" s="223"/>
      <c r="L103" s="223"/>
      <c r="M103" s="223"/>
      <c r="N103" s="223"/>
      <c r="O103" s="223"/>
      <c r="P103" s="223"/>
      <c r="Q103" s="223"/>
      <c r="R103" s="223"/>
      <c r="S103" s="223"/>
      <c r="U103" s="16" t="str">
        <f t="shared" ref="U103:V106" si="80">IF(U53="","",U53)</f>
        <v>トップスポーツクラブ強化事業</v>
      </c>
      <c r="V103" s="16" t="str">
        <f t="shared" si="80"/>
        <v>トップクラブ</v>
      </c>
    </row>
    <row r="104" spans="1:24" ht="15" thickBot="1">
      <c r="A104" s="1">
        <f t="shared" ref="A104:B104" si="81">A103</f>
        <v>3</v>
      </c>
      <c r="B104" s="1">
        <f t="shared" si="81"/>
        <v>0</v>
      </c>
      <c r="C104" s="386" t="s">
        <v>42</v>
      </c>
      <c r="D104" s="386"/>
      <c r="U104" s="28" t="str">
        <f t="shared" si="80"/>
        <v/>
      </c>
      <c r="V104" s="28" t="str">
        <f t="shared" si="80"/>
        <v/>
      </c>
    </row>
    <row r="105" spans="1:24" ht="15" thickBot="1">
      <c r="A105" s="1">
        <f t="shared" ref="A105:B105" si="82">A104</f>
        <v>3</v>
      </c>
      <c r="B105" s="1">
        <f t="shared" si="82"/>
        <v>0</v>
      </c>
      <c r="C105" s="413" t="s">
        <v>44</v>
      </c>
      <c r="D105" s="414"/>
      <c r="E105" s="414"/>
      <c r="F105" s="415">
        <f>F55+1</f>
        <v>3</v>
      </c>
      <c r="G105" s="416"/>
      <c r="U105" s="28" t="str">
        <f t="shared" si="80"/>
        <v/>
      </c>
      <c r="V105" s="28" t="str">
        <f t="shared" si="80"/>
        <v/>
      </c>
    </row>
    <row r="106" spans="1:24">
      <c r="A106" s="1">
        <f t="shared" ref="A106:B106" si="83">A105</f>
        <v>3</v>
      </c>
      <c r="B106" s="1">
        <f t="shared" si="83"/>
        <v>0</v>
      </c>
      <c r="C106" s="417" t="s">
        <v>43</v>
      </c>
      <c r="D106" s="361"/>
      <c r="E106" s="361"/>
      <c r="F106" s="418" t="s">
        <v>26</v>
      </c>
      <c r="G106" s="418"/>
      <c r="H106" s="418"/>
      <c r="I106" s="418"/>
      <c r="J106" s="418"/>
      <c r="K106" s="418"/>
      <c r="L106" s="418"/>
      <c r="M106" s="361" t="s">
        <v>47</v>
      </c>
      <c r="N106" s="361"/>
      <c r="O106" s="361"/>
      <c r="P106" s="418"/>
      <c r="Q106" s="418"/>
      <c r="R106" s="418"/>
      <c r="S106" s="419"/>
      <c r="T106" s="64" t="str">
        <f>IF(F106="","",VLOOKUP(F106,U103:V106,2,))</f>
        <v>トップクラブ</v>
      </c>
      <c r="U106" s="18" t="str">
        <f t="shared" si="80"/>
        <v/>
      </c>
      <c r="V106" s="18" t="str">
        <f t="shared" si="80"/>
        <v/>
      </c>
    </row>
    <row r="107" spans="1:24">
      <c r="A107" s="1">
        <f t="shared" ref="A107:B107" si="84">A106</f>
        <v>3</v>
      </c>
      <c r="B107" s="1">
        <f t="shared" si="84"/>
        <v>0</v>
      </c>
      <c r="C107" s="404" t="s">
        <v>141</v>
      </c>
      <c r="D107" s="405"/>
      <c r="E107" s="403"/>
      <c r="F107" s="406"/>
      <c r="G107" s="407"/>
      <c r="H107" s="407"/>
      <c r="I107" s="407"/>
      <c r="J107" s="407"/>
      <c r="K107" s="407"/>
      <c r="L107" s="407"/>
      <c r="M107" s="407"/>
      <c r="N107" s="407"/>
      <c r="O107" s="407"/>
      <c r="P107" s="407"/>
      <c r="Q107" s="407"/>
      <c r="R107" s="407"/>
      <c r="S107" s="408"/>
      <c r="U107" s="50"/>
    </row>
    <row r="108" spans="1:24">
      <c r="A108" s="1">
        <f t="shared" ref="A108:B108" si="85">A107</f>
        <v>3</v>
      </c>
      <c r="B108" s="1">
        <f t="shared" si="85"/>
        <v>0</v>
      </c>
      <c r="C108" s="398" t="s">
        <v>45</v>
      </c>
      <c r="D108" s="362"/>
      <c r="E108" s="362"/>
      <c r="F108" s="409"/>
      <c r="G108" s="410"/>
      <c r="H108" s="410"/>
      <c r="I108" s="20" t="str">
        <f>IF(F108="","～",IF(J108="","","～"))</f>
        <v>～</v>
      </c>
      <c r="J108" s="410"/>
      <c r="K108" s="410"/>
      <c r="L108" s="410"/>
      <c r="M108" s="21" t="s">
        <v>46</v>
      </c>
      <c r="N108" s="411" t="str">
        <f>IF(T108=1,IF(F108="","",IF(J108="","",IF(F108=J108,"日帰り",(J108-F108)&amp;"泊"&amp;(J108-F108+1)&amp;"日"))),"")</f>
        <v/>
      </c>
      <c r="O108" s="411"/>
      <c r="P108" s="411"/>
      <c r="Q108" s="13" t="s">
        <v>62</v>
      </c>
      <c r="R108" s="192"/>
      <c r="S108" s="412"/>
      <c r="T108" s="48">
        <v>0</v>
      </c>
    </row>
    <row r="109" spans="1:24">
      <c r="A109" s="1">
        <f t="shared" ref="A109:B109" si="86">A108</f>
        <v>3</v>
      </c>
      <c r="B109" s="1">
        <f t="shared" si="86"/>
        <v>0</v>
      </c>
      <c r="C109" s="398" t="s">
        <v>48</v>
      </c>
      <c r="D109" s="387" t="s">
        <v>49</v>
      </c>
      <c r="E109" s="387"/>
      <c r="F109" s="399"/>
      <c r="G109" s="399"/>
      <c r="H109" s="399"/>
      <c r="I109" s="399"/>
      <c r="J109" s="399"/>
      <c r="K109" s="399"/>
      <c r="L109" s="399"/>
      <c r="M109" s="399"/>
      <c r="N109" s="399"/>
      <c r="O109" s="399"/>
      <c r="P109" s="399"/>
      <c r="Q109" s="399"/>
      <c r="R109" s="399"/>
      <c r="S109" s="400"/>
      <c r="U109" s="154" t="s">
        <v>47</v>
      </c>
      <c r="V109" s="154"/>
      <c r="W109" s="154"/>
      <c r="X109" s="154"/>
    </row>
    <row r="110" spans="1:24">
      <c r="A110" s="1">
        <f t="shared" ref="A110:B110" si="87">A109</f>
        <v>3</v>
      </c>
      <c r="B110" s="1">
        <f t="shared" si="87"/>
        <v>0</v>
      </c>
      <c r="C110" s="398"/>
      <c r="D110" s="395" t="s">
        <v>7</v>
      </c>
      <c r="E110" s="395"/>
      <c r="F110" s="396"/>
      <c r="G110" s="396"/>
      <c r="H110" s="396"/>
      <c r="I110" s="396"/>
      <c r="J110" s="396"/>
      <c r="K110" s="396"/>
      <c r="L110" s="396"/>
      <c r="M110" s="396"/>
      <c r="N110" s="396"/>
      <c r="O110" s="396"/>
      <c r="P110" s="396"/>
      <c r="Q110" s="396"/>
      <c r="R110" s="396"/>
      <c r="S110" s="397"/>
      <c r="U110" s="61" t="str">
        <f>U103</f>
        <v>トップスポーツクラブ強化事業</v>
      </c>
      <c r="V110" s="61" t="str">
        <f>U104</f>
        <v/>
      </c>
      <c r="W110" s="61" t="str">
        <f>U105</f>
        <v/>
      </c>
      <c r="X110" s="61" t="str">
        <f>U106</f>
        <v/>
      </c>
    </row>
    <row r="111" spans="1:24">
      <c r="A111" s="1">
        <f t="shared" ref="A111:B111" si="88">A110</f>
        <v>3</v>
      </c>
      <c r="B111" s="1">
        <f t="shared" si="88"/>
        <v>0</v>
      </c>
      <c r="C111" s="398" t="s">
        <v>50</v>
      </c>
      <c r="D111" s="387" t="s">
        <v>49</v>
      </c>
      <c r="E111" s="387"/>
      <c r="F111" s="399"/>
      <c r="G111" s="399"/>
      <c r="H111" s="399"/>
      <c r="I111" s="399"/>
      <c r="J111" s="399"/>
      <c r="K111" s="399"/>
      <c r="L111" s="399"/>
      <c r="M111" s="399"/>
      <c r="N111" s="399"/>
      <c r="O111" s="399"/>
      <c r="P111" s="399"/>
      <c r="Q111" s="399"/>
      <c r="R111" s="399"/>
      <c r="S111" s="400"/>
      <c r="U111" s="6" t="str">
        <f t="shared" ref="U111:X114" si="89">IF(U61="","",U61)</f>
        <v>①強化活動</v>
      </c>
      <c r="V111" s="6" t="str">
        <f t="shared" si="89"/>
        <v/>
      </c>
      <c r="W111" s="6" t="str">
        <f t="shared" si="89"/>
        <v/>
      </c>
      <c r="X111" s="6" t="str">
        <f t="shared" si="89"/>
        <v/>
      </c>
    </row>
    <row r="112" spans="1:24">
      <c r="A112" s="1">
        <f t="shared" ref="A112:B112" si="90">A111</f>
        <v>3</v>
      </c>
      <c r="B112" s="1">
        <f t="shared" si="90"/>
        <v>0</v>
      </c>
      <c r="C112" s="398"/>
      <c r="D112" s="395" t="s">
        <v>7</v>
      </c>
      <c r="E112" s="395"/>
      <c r="F112" s="396"/>
      <c r="G112" s="396"/>
      <c r="H112" s="396"/>
      <c r="I112" s="396"/>
      <c r="J112" s="396"/>
      <c r="K112" s="396"/>
      <c r="L112" s="396"/>
      <c r="M112" s="396"/>
      <c r="N112" s="396"/>
      <c r="O112" s="396"/>
      <c r="P112" s="396"/>
      <c r="Q112" s="396"/>
      <c r="R112" s="396"/>
      <c r="S112" s="397"/>
      <c r="U112" s="8" t="str">
        <f t="shared" si="89"/>
        <v>②トップ招へい</v>
      </c>
      <c r="V112" s="8" t="str">
        <f t="shared" si="89"/>
        <v/>
      </c>
      <c r="W112" s="8" t="str">
        <f t="shared" si="89"/>
        <v/>
      </c>
      <c r="X112" s="8" t="str">
        <f t="shared" si="89"/>
        <v/>
      </c>
    </row>
    <row r="113" spans="1:24">
      <c r="A113" s="1">
        <f t="shared" ref="A113:B113" si="91">A112</f>
        <v>3</v>
      </c>
      <c r="B113" s="1">
        <f t="shared" si="91"/>
        <v>0</v>
      </c>
      <c r="C113" s="401" t="s">
        <v>51</v>
      </c>
      <c r="D113" s="362" t="s">
        <v>52</v>
      </c>
      <c r="E113" s="362"/>
      <c r="F113" s="362" t="s">
        <v>55</v>
      </c>
      <c r="G113" s="402"/>
      <c r="H113" s="369" t="s">
        <v>56</v>
      </c>
      <c r="I113" s="367"/>
      <c r="J113" s="403" t="s">
        <v>57</v>
      </c>
      <c r="K113" s="402"/>
      <c r="L113" s="369" t="s">
        <v>58</v>
      </c>
      <c r="M113" s="367"/>
      <c r="N113" s="403" t="s">
        <v>59</v>
      </c>
      <c r="O113" s="402"/>
      <c r="P113" s="369" t="s">
        <v>60</v>
      </c>
      <c r="Q113" s="362"/>
      <c r="R113" s="403" t="s">
        <v>32</v>
      </c>
      <c r="S113" s="366"/>
      <c r="U113" s="8" t="str">
        <f t="shared" si="89"/>
        <v/>
      </c>
      <c r="V113" s="8" t="str">
        <f t="shared" si="89"/>
        <v/>
      </c>
      <c r="W113" s="8" t="str">
        <f t="shared" si="89"/>
        <v/>
      </c>
      <c r="X113" s="8" t="str">
        <f t="shared" si="89"/>
        <v/>
      </c>
    </row>
    <row r="114" spans="1:24">
      <c r="A114" s="1">
        <f t="shared" ref="A114:B114" si="92">A113</f>
        <v>3</v>
      </c>
      <c r="B114" s="1">
        <f t="shared" si="92"/>
        <v>0</v>
      </c>
      <c r="C114" s="398"/>
      <c r="D114" s="387" t="s">
        <v>53</v>
      </c>
      <c r="E114" s="387"/>
      <c r="F114" s="51" t="s">
        <v>134</v>
      </c>
      <c r="G114" s="22" t="s">
        <v>61</v>
      </c>
      <c r="H114" s="53" t="s">
        <v>134</v>
      </c>
      <c r="I114" s="23" t="s">
        <v>61</v>
      </c>
      <c r="J114" s="55" t="s">
        <v>134</v>
      </c>
      <c r="K114" s="22" t="s">
        <v>61</v>
      </c>
      <c r="L114" s="53" t="s">
        <v>134</v>
      </c>
      <c r="M114" s="23" t="s">
        <v>61</v>
      </c>
      <c r="N114" s="55" t="s">
        <v>134</v>
      </c>
      <c r="O114" s="22" t="s">
        <v>61</v>
      </c>
      <c r="P114" s="53" t="s">
        <v>134</v>
      </c>
      <c r="Q114" s="24" t="s">
        <v>61</v>
      </c>
      <c r="R114" s="22">
        <f>指導者!L$35</f>
        <v>0</v>
      </c>
      <c r="S114" s="29" t="s">
        <v>61</v>
      </c>
      <c r="U114" s="10" t="str">
        <f t="shared" si="89"/>
        <v/>
      </c>
      <c r="V114" s="10" t="str">
        <f t="shared" si="89"/>
        <v/>
      </c>
      <c r="W114" s="10" t="str">
        <f t="shared" si="89"/>
        <v/>
      </c>
      <c r="X114" s="10" t="str">
        <f t="shared" si="89"/>
        <v/>
      </c>
    </row>
    <row r="115" spans="1:24">
      <c r="A115" s="1">
        <f t="shared" ref="A115:B115" si="93">A114</f>
        <v>3</v>
      </c>
      <c r="B115" s="1">
        <f t="shared" si="93"/>
        <v>0</v>
      </c>
      <c r="C115" s="398"/>
      <c r="D115" s="395" t="s">
        <v>54</v>
      </c>
      <c r="E115" s="395"/>
      <c r="F115" s="52" t="s">
        <v>134</v>
      </c>
      <c r="G115" s="25" t="s">
        <v>61</v>
      </c>
      <c r="H115" s="54" t="s">
        <v>134</v>
      </c>
      <c r="I115" s="26" t="s">
        <v>61</v>
      </c>
      <c r="J115" s="56" t="s">
        <v>134</v>
      </c>
      <c r="K115" s="25" t="s">
        <v>61</v>
      </c>
      <c r="L115" s="54" t="s">
        <v>134</v>
      </c>
      <c r="M115" s="26" t="s">
        <v>61</v>
      </c>
      <c r="N115" s="56" t="s">
        <v>134</v>
      </c>
      <c r="O115" s="25" t="s">
        <v>61</v>
      </c>
      <c r="P115" s="54" t="s">
        <v>134</v>
      </c>
      <c r="Q115" s="27" t="s">
        <v>61</v>
      </c>
      <c r="R115" s="25">
        <f>選手!L$332</f>
        <v>0</v>
      </c>
      <c r="S115" s="30" t="s">
        <v>61</v>
      </c>
    </row>
    <row r="116" spans="1:24">
      <c r="A116" s="1">
        <f t="shared" ref="A116:B116" si="94">A115</f>
        <v>3</v>
      </c>
      <c r="B116" s="1">
        <f t="shared" si="94"/>
        <v>0</v>
      </c>
      <c r="C116" s="370" t="s">
        <v>63</v>
      </c>
      <c r="D116" s="371"/>
      <c r="E116" s="372"/>
      <c r="F116" s="287"/>
      <c r="G116" s="379"/>
      <c r="H116" s="379"/>
      <c r="I116" s="379"/>
      <c r="J116" s="379"/>
      <c r="K116" s="379"/>
      <c r="L116" s="379"/>
      <c r="M116" s="379"/>
      <c r="N116" s="379"/>
      <c r="O116" s="379"/>
      <c r="P116" s="379"/>
      <c r="Q116" s="379"/>
      <c r="R116" s="379"/>
      <c r="S116" s="380"/>
    </row>
    <row r="117" spans="1:24">
      <c r="A117" s="1">
        <f t="shared" ref="A117:B117" si="95">A116</f>
        <v>3</v>
      </c>
      <c r="B117" s="1">
        <f t="shared" si="95"/>
        <v>0</v>
      </c>
      <c r="C117" s="373"/>
      <c r="D117" s="374"/>
      <c r="E117" s="375"/>
      <c r="F117" s="289"/>
      <c r="G117" s="381"/>
      <c r="H117" s="381"/>
      <c r="I117" s="381"/>
      <c r="J117" s="381"/>
      <c r="K117" s="381"/>
      <c r="L117" s="381"/>
      <c r="M117" s="381"/>
      <c r="N117" s="381"/>
      <c r="O117" s="381"/>
      <c r="P117" s="381"/>
      <c r="Q117" s="381"/>
      <c r="R117" s="381"/>
      <c r="S117" s="382"/>
    </row>
    <row r="118" spans="1:24">
      <c r="A118" s="1">
        <f t="shared" ref="A118:B118" si="96">A117</f>
        <v>3</v>
      </c>
      <c r="B118" s="1">
        <f t="shared" si="96"/>
        <v>0</v>
      </c>
      <c r="C118" s="373"/>
      <c r="D118" s="374"/>
      <c r="E118" s="375"/>
      <c r="F118" s="289"/>
      <c r="G118" s="381"/>
      <c r="H118" s="381"/>
      <c r="I118" s="381"/>
      <c r="J118" s="381"/>
      <c r="K118" s="381"/>
      <c r="L118" s="381"/>
      <c r="M118" s="381"/>
      <c r="N118" s="381"/>
      <c r="O118" s="381"/>
      <c r="P118" s="381"/>
      <c r="Q118" s="381"/>
      <c r="R118" s="381"/>
      <c r="S118" s="382"/>
    </row>
    <row r="119" spans="1:24">
      <c r="A119" s="1">
        <f t="shared" ref="A119:B119" si="97">A118</f>
        <v>3</v>
      </c>
      <c r="B119" s="1">
        <f t="shared" si="97"/>
        <v>0</v>
      </c>
      <c r="C119" s="373"/>
      <c r="D119" s="374"/>
      <c r="E119" s="375"/>
      <c r="F119" s="289"/>
      <c r="G119" s="381"/>
      <c r="H119" s="381"/>
      <c r="I119" s="381"/>
      <c r="J119" s="381"/>
      <c r="K119" s="381"/>
      <c r="L119" s="381"/>
      <c r="M119" s="381"/>
      <c r="N119" s="381"/>
      <c r="O119" s="381"/>
      <c r="P119" s="381"/>
      <c r="Q119" s="381"/>
      <c r="R119" s="381"/>
      <c r="S119" s="382"/>
    </row>
    <row r="120" spans="1:24">
      <c r="A120" s="1">
        <f t="shared" ref="A120:B120" si="98">A119</f>
        <v>3</v>
      </c>
      <c r="B120" s="1">
        <f t="shared" si="98"/>
        <v>0</v>
      </c>
      <c r="C120" s="373"/>
      <c r="D120" s="374"/>
      <c r="E120" s="375"/>
      <c r="F120" s="289"/>
      <c r="G120" s="381"/>
      <c r="H120" s="381"/>
      <c r="I120" s="381"/>
      <c r="J120" s="381"/>
      <c r="K120" s="381"/>
      <c r="L120" s="381"/>
      <c r="M120" s="381"/>
      <c r="N120" s="381"/>
      <c r="O120" s="381"/>
      <c r="P120" s="381"/>
      <c r="Q120" s="381"/>
      <c r="R120" s="381"/>
      <c r="S120" s="382"/>
    </row>
    <row r="121" spans="1:24">
      <c r="A121" s="1">
        <f t="shared" ref="A121:B121" si="99">A120</f>
        <v>3</v>
      </c>
      <c r="B121" s="1">
        <f t="shared" si="99"/>
        <v>0</v>
      </c>
      <c r="C121" s="373"/>
      <c r="D121" s="374"/>
      <c r="E121" s="375"/>
      <c r="F121" s="289"/>
      <c r="G121" s="381"/>
      <c r="H121" s="381"/>
      <c r="I121" s="381"/>
      <c r="J121" s="381"/>
      <c r="K121" s="381"/>
      <c r="L121" s="381"/>
      <c r="M121" s="381"/>
      <c r="N121" s="381"/>
      <c r="O121" s="381"/>
      <c r="P121" s="381"/>
      <c r="Q121" s="381"/>
      <c r="R121" s="381"/>
      <c r="S121" s="382"/>
    </row>
    <row r="122" spans="1:24" ht="15" thickBot="1">
      <c r="A122" s="1">
        <f t="shared" ref="A122:B122" si="100">A121</f>
        <v>3</v>
      </c>
      <c r="B122" s="1">
        <f t="shared" si="100"/>
        <v>0</v>
      </c>
      <c r="C122" s="376"/>
      <c r="D122" s="377"/>
      <c r="E122" s="378"/>
      <c r="F122" s="383"/>
      <c r="G122" s="384"/>
      <c r="H122" s="384"/>
      <c r="I122" s="384"/>
      <c r="J122" s="384"/>
      <c r="K122" s="384"/>
      <c r="L122" s="384"/>
      <c r="M122" s="384"/>
      <c r="N122" s="384"/>
      <c r="O122" s="384"/>
      <c r="P122" s="384"/>
      <c r="Q122" s="384"/>
      <c r="R122" s="384"/>
      <c r="S122" s="385"/>
    </row>
    <row r="123" spans="1:24">
      <c r="A123" s="1">
        <f t="shared" ref="A123:B123" si="101">A122</f>
        <v>3</v>
      </c>
      <c r="B123" s="1">
        <f t="shared" si="101"/>
        <v>0</v>
      </c>
    </row>
    <row r="124" spans="1:24" ht="15" thickBot="1">
      <c r="A124" s="1">
        <f t="shared" ref="A124:B124" si="102">A123</f>
        <v>3</v>
      </c>
      <c r="B124" s="1">
        <f t="shared" si="102"/>
        <v>0</v>
      </c>
      <c r="C124" s="386" t="s">
        <v>64</v>
      </c>
      <c r="D124" s="386"/>
      <c r="Q124" s="323" t="s">
        <v>65</v>
      </c>
      <c r="R124" s="323"/>
      <c r="S124" s="323"/>
    </row>
    <row r="125" spans="1:24">
      <c r="A125" s="1">
        <f t="shared" ref="A125:B125" si="103">A124</f>
        <v>3</v>
      </c>
      <c r="B125" s="1">
        <f t="shared" si="103"/>
        <v>0</v>
      </c>
      <c r="C125" s="318" t="s">
        <v>66</v>
      </c>
      <c r="D125" s="361" t="s">
        <v>67</v>
      </c>
      <c r="E125" s="361"/>
      <c r="F125" s="361"/>
      <c r="G125" s="361"/>
      <c r="H125" s="361" t="s">
        <v>72</v>
      </c>
      <c r="I125" s="361"/>
      <c r="J125" s="361" t="s">
        <v>11</v>
      </c>
      <c r="K125" s="361"/>
      <c r="L125" s="361"/>
      <c r="M125" s="361"/>
      <c r="N125" s="361"/>
      <c r="O125" s="361"/>
      <c r="P125" s="361"/>
      <c r="Q125" s="361"/>
      <c r="R125" s="361"/>
      <c r="S125" s="365"/>
    </row>
    <row r="126" spans="1:24">
      <c r="A126" s="1">
        <f t="shared" ref="A126:B126" si="104">A125</f>
        <v>3</v>
      </c>
      <c r="B126" s="1">
        <f t="shared" si="104"/>
        <v>0</v>
      </c>
      <c r="C126" s="319"/>
      <c r="D126" s="387" t="s">
        <v>68</v>
      </c>
      <c r="E126" s="387"/>
      <c r="F126" s="387"/>
      <c r="G126" s="387"/>
      <c r="H126" s="388">
        <f>J151</f>
        <v>0</v>
      </c>
      <c r="I126" s="388"/>
      <c r="J126" s="167"/>
      <c r="K126" s="167"/>
      <c r="L126" s="167"/>
      <c r="M126" s="167"/>
      <c r="N126" s="167"/>
      <c r="O126" s="167"/>
      <c r="P126" s="167"/>
      <c r="Q126" s="167"/>
      <c r="R126" s="167"/>
      <c r="S126" s="310"/>
    </row>
    <row r="127" spans="1:24">
      <c r="A127" s="1">
        <f t="shared" ref="A127:B127" si="105">A126</f>
        <v>3</v>
      </c>
      <c r="B127" s="1">
        <f t="shared" si="105"/>
        <v>0</v>
      </c>
      <c r="C127" s="319"/>
      <c r="D127" s="389" t="s">
        <v>135</v>
      </c>
      <c r="E127" s="389"/>
      <c r="F127" s="389"/>
      <c r="G127" s="389"/>
      <c r="H127" s="354"/>
      <c r="I127" s="354"/>
      <c r="J127" s="359"/>
      <c r="K127" s="359"/>
      <c r="L127" s="359"/>
      <c r="M127" s="359"/>
      <c r="N127" s="359"/>
      <c r="O127" s="359"/>
      <c r="P127" s="359"/>
      <c r="Q127" s="359"/>
      <c r="R127" s="359"/>
      <c r="S127" s="360"/>
    </row>
    <row r="128" spans="1:24">
      <c r="A128" s="1">
        <f t="shared" ref="A128:B128" si="106">A127</f>
        <v>3</v>
      </c>
      <c r="B128" s="1">
        <f t="shared" si="106"/>
        <v>0</v>
      </c>
      <c r="C128" s="319"/>
      <c r="D128" s="389" t="s">
        <v>69</v>
      </c>
      <c r="E128" s="389"/>
      <c r="F128" s="389"/>
      <c r="G128" s="389"/>
      <c r="H128" s="354"/>
      <c r="I128" s="354"/>
      <c r="J128" s="359"/>
      <c r="K128" s="359"/>
      <c r="L128" s="359"/>
      <c r="M128" s="359"/>
      <c r="N128" s="359"/>
      <c r="O128" s="359"/>
      <c r="P128" s="359"/>
      <c r="Q128" s="359"/>
      <c r="R128" s="359"/>
      <c r="S128" s="360"/>
    </row>
    <row r="129" spans="1:21" ht="15" thickBot="1">
      <c r="A129" s="1">
        <f t="shared" ref="A129:B129" si="107">A128</f>
        <v>3</v>
      </c>
      <c r="B129" s="1">
        <f t="shared" si="107"/>
        <v>0</v>
      </c>
      <c r="C129" s="319"/>
      <c r="D129" s="390" t="s">
        <v>70</v>
      </c>
      <c r="E129" s="390"/>
      <c r="F129" s="390"/>
      <c r="G129" s="390"/>
      <c r="H129" s="391">
        <f>H151-SUM(H126:I128)</f>
        <v>0</v>
      </c>
      <c r="I129" s="391"/>
      <c r="J129" s="392"/>
      <c r="K129" s="392"/>
      <c r="L129" s="392"/>
      <c r="M129" s="392"/>
      <c r="N129" s="392"/>
      <c r="O129" s="392"/>
      <c r="P129" s="392"/>
      <c r="Q129" s="392"/>
      <c r="R129" s="392"/>
      <c r="S129" s="393"/>
    </row>
    <row r="130" spans="1:21" ht="15.6" thickTop="1" thickBot="1">
      <c r="A130" s="1">
        <f t="shared" ref="A130:B130" si="108">A129</f>
        <v>3</v>
      </c>
      <c r="B130" s="1">
        <f t="shared" si="108"/>
        <v>0</v>
      </c>
      <c r="C130" s="320"/>
      <c r="D130" s="394" t="s">
        <v>71</v>
      </c>
      <c r="E130" s="394"/>
      <c r="F130" s="394"/>
      <c r="G130" s="394"/>
      <c r="H130" s="340">
        <f>SUM(H126:I129)</f>
        <v>0</v>
      </c>
      <c r="I130" s="340"/>
      <c r="J130" s="344"/>
      <c r="K130" s="344"/>
      <c r="L130" s="344"/>
      <c r="M130" s="344"/>
      <c r="N130" s="344"/>
      <c r="O130" s="344"/>
      <c r="P130" s="344"/>
      <c r="Q130" s="344"/>
      <c r="R130" s="344"/>
      <c r="S130" s="345"/>
    </row>
    <row r="131" spans="1:21">
      <c r="A131" s="1">
        <f t="shared" ref="A131:B131" si="109">A130</f>
        <v>3</v>
      </c>
      <c r="B131" s="1">
        <f t="shared" si="109"/>
        <v>0</v>
      </c>
      <c r="C131" s="318" t="s">
        <v>164</v>
      </c>
      <c r="D131" s="361" t="s">
        <v>67</v>
      </c>
      <c r="E131" s="361"/>
      <c r="F131" s="361" t="s">
        <v>76</v>
      </c>
      <c r="G131" s="361"/>
      <c r="H131" s="361" t="s">
        <v>72</v>
      </c>
      <c r="I131" s="363"/>
      <c r="J131" s="364"/>
      <c r="K131" s="361"/>
      <c r="L131" s="361"/>
      <c r="M131" s="361"/>
      <c r="N131" s="361" t="s">
        <v>75</v>
      </c>
      <c r="O131" s="361"/>
      <c r="P131" s="361"/>
      <c r="Q131" s="361"/>
      <c r="R131" s="361"/>
      <c r="S131" s="365"/>
    </row>
    <row r="132" spans="1:21">
      <c r="A132" s="1">
        <f t="shared" ref="A132:B132" si="110">A131</f>
        <v>3</v>
      </c>
      <c r="B132" s="1">
        <f t="shared" si="110"/>
        <v>0</v>
      </c>
      <c r="C132" s="319"/>
      <c r="D132" s="362"/>
      <c r="E132" s="362"/>
      <c r="F132" s="362"/>
      <c r="G132" s="362"/>
      <c r="H132" s="362"/>
      <c r="I132" s="362"/>
      <c r="J132" s="367" t="s">
        <v>73</v>
      </c>
      <c r="K132" s="368"/>
      <c r="L132" s="368" t="s">
        <v>74</v>
      </c>
      <c r="M132" s="369"/>
      <c r="N132" s="362"/>
      <c r="O132" s="362"/>
      <c r="P132" s="362"/>
      <c r="Q132" s="362"/>
      <c r="R132" s="362"/>
      <c r="S132" s="366"/>
    </row>
    <row r="133" spans="1:21">
      <c r="A133" s="1">
        <f t="shared" ref="A133:B133" si="111">A132</f>
        <v>3</v>
      </c>
      <c r="B133" s="1">
        <f t="shared" si="111"/>
        <v>0</v>
      </c>
      <c r="C133" s="319"/>
      <c r="D133" s="328" t="s">
        <v>81</v>
      </c>
      <c r="E133" s="328"/>
      <c r="F133" s="328" t="s">
        <v>81</v>
      </c>
      <c r="G133" s="328"/>
      <c r="H133" s="347"/>
      <c r="I133" s="347"/>
      <c r="J133" s="348"/>
      <c r="K133" s="349"/>
      <c r="L133" s="350">
        <f>H133-J133</f>
        <v>0</v>
      </c>
      <c r="M133" s="351"/>
      <c r="N133" s="128"/>
      <c r="O133" s="128"/>
      <c r="P133" s="128"/>
      <c r="Q133" s="128"/>
      <c r="R133" s="128"/>
      <c r="S133" s="352"/>
      <c r="T133" s="49" t="str">
        <f>HLOOKUP(F106,リスト!$N$7:$AC$25,2,)</f>
        <v>対象外</v>
      </c>
      <c r="U133" s="47" t="str">
        <f t="shared" ref="U133:U150" si="112">IF(T133="対象外",IF(J133&gt;0,"補助対象外経費です!!",""),"")</f>
        <v/>
      </c>
    </row>
    <row r="134" spans="1:21">
      <c r="A134" s="1">
        <f t="shared" ref="A134:B134" si="113">A133</f>
        <v>3</v>
      </c>
      <c r="B134" s="1">
        <f t="shared" si="113"/>
        <v>0</v>
      </c>
      <c r="C134" s="319"/>
      <c r="D134" s="328" t="s">
        <v>92</v>
      </c>
      <c r="E134" s="328"/>
      <c r="F134" s="304" t="s">
        <v>77</v>
      </c>
      <c r="G134" s="304"/>
      <c r="H134" s="305"/>
      <c r="I134" s="305"/>
      <c r="J134" s="306"/>
      <c r="K134" s="307"/>
      <c r="L134" s="308">
        <f t="shared" ref="L134:L150" si="114">H134-J134</f>
        <v>0</v>
      </c>
      <c r="M134" s="309"/>
      <c r="N134" s="167"/>
      <c r="O134" s="167"/>
      <c r="P134" s="167"/>
      <c r="Q134" s="167"/>
      <c r="R134" s="167"/>
      <c r="S134" s="310"/>
      <c r="T134" s="49" t="str">
        <f>HLOOKUP(F106,リスト!$N$7:$AC$25,3,)</f>
        <v>対象</v>
      </c>
      <c r="U134" s="47" t="str">
        <f t="shared" si="112"/>
        <v/>
      </c>
    </row>
    <row r="135" spans="1:21">
      <c r="A135" s="1">
        <f t="shared" ref="A135:B135" si="115">A134</f>
        <v>3</v>
      </c>
      <c r="B135" s="1">
        <f t="shared" si="115"/>
        <v>0</v>
      </c>
      <c r="C135" s="319"/>
      <c r="D135" s="328"/>
      <c r="E135" s="328"/>
      <c r="F135" s="353" t="s">
        <v>78</v>
      </c>
      <c r="G135" s="353"/>
      <c r="H135" s="354"/>
      <c r="I135" s="354"/>
      <c r="J135" s="355"/>
      <c r="K135" s="356"/>
      <c r="L135" s="357">
        <f t="shared" si="114"/>
        <v>0</v>
      </c>
      <c r="M135" s="358"/>
      <c r="N135" s="359"/>
      <c r="O135" s="359"/>
      <c r="P135" s="359"/>
      <c r="Q135" s="359"/>
      <c r="R135" s="359"/>
      <c r="S135" s="360"/>
      <c r="T135" s="49" t="str">
        <f>HLOOKUP(F106,リスト!$N$7:$AC$25,4,)</f>
        <v>対象</v>
      </c>
      <c r="U135" s="47" t="str">
        <f t="shared" si="112"/>
        <v/>
      </c>
    </row>
    <row r="136" spans="1:21">
      <c r="A136" s="1">
        <f t="shared" ref="A136:B136" si="116">A135</f>
        <v>3</v>
      </c>
      <c r="B136" s="1">
        <f t="shared" si="116"/>
        <v>0</v>
      </c>
      <c r="C136" s="319"/>
      <c r="D136" s="328"/>
      <c r="E136" s="328"/>
      <c r="F136" s="311" t="s">
        <v>79</v>
      </c>
      <c r="G136" s="311"/>
      <c r="H136" s="312"/>
      <c r="I136" s="312"/>
      <c r="J136" s="313"/>
      <c r="K136" s="314"/>
      <c r="L136" s="315">
        <f t="shared" si="114"/>
        <v>0</v>
      </c>
      <c r="M136" s="316"/>
      <c r="N136" s="168"/>
      <c r="O136" s="168"/>
      <c r="P136" s="168"/>
      <c r="Q136" s="168"/>
      <c r="R136" s="168"/>
      <c r="S136" s="317"/>
      <c r="T136" s="49" t="str">
        <f>HLOOKUP(F106,リスト!$N$7:$AC$25,5,)</f>
        <v>対象</v>
      </c>
      <c r="U136" s="47" t="str">
        <f t="shared" si="112"/>
        <v/>
      </c>
    </row>
    <row r="137" spans="1:21">
      <c r="A137" s="1">
        <f t="shared" ref="A137:B137" si="117">A136</f>
        <v>3</v>
      </c>
      <c r="B137" s="1">
        <f t="shared" si="117"/>
        <v>0</v>
      </c>
      <c r="C137" s="319"/>
      <c r="D137" s="328" t="s">
        <v>93</v>
      </c>
      <c r="E137" s="328"/>
      <c r="F137" s="304" t="s">
        <v>80</v>
      </c>
      <c r="G137" s="304"/>
      <c r="H137" s="305"/>
      <c r="I137" s="305"/>
      <c r="J137" s="306"/>
      <c r="K137" s="307"/>
      <c r="L137" s="308">
        <f t="shared" si="114"/>
        <v>0</v>
      </c>
      <c r="M137" s="309"/>
      <c r="N137" s="167"/>
      <c r="O137" s="167"/>
      <c r="P137" s="167"/>
      <c r="Q137" s="167"/>
      <c r="R137" s="167"/>
      <c r="S137" s="310"/>
      <c r="T137" s="49" t="str">
        <f>HLOOKUP(F106,リスト!$N$7:$AC$25,6,)</f>
        <v>対象</v>
      </c>
      <c r="U137" s="47" t="str">
        <f t="shared" si="112"/>
        <v/>
      </c>
    </row>
    <row r="138" spans="1:21">
      <c r="A138" s="1">
        <f t="shared" ref="A138:B138" si="118">A137</f>
        <v>3</v>
      </c>
      <c r="B138" s="1">
        <f t="shared" si="118"/>
        <v>0</v>
      </c>
      <c r="C138" s="319"/>
      <c r="D138" s="328"/>
      <c r="E138" s="328"/>
      <c r="F138" s="353" t="s">
        <v>82</v>
      </c>
      <c r="G138" s="353"/>
      <c r="H138" s="354"/>
      <c r="I138" s="354"/>
      <c r="J138" s="355"/>
      <c r="K138" s="356"/>
      <c r="L138" s="357">
        <f t="shared" si="114"/>
        <v>0</v>
      </c>
      <c r="M138" s="358"/>
      <c r="N138" s="359"/>
      <c r="O138" s="359"/>
      <c r="P138" s="359"/>
      <c r="Q138" s="359"/>
      <c r="R138" s="359"/>
      <c r="S138" s="360"/>
      <c r="T138" s="49" t="str">
        <f>HLOOKUP(F106,リスト!$N$7:$AC$25,7,)</f>
        <v>対象外</v>
      </c>
      <c r="U138" s="47" t="str">
        <f t="shared" si="112"/>
        <v/>
      </c>
    </row>
    <row r="139" spans="1:21" ht="14.4" customHeight="1">
      <c r="A139" s="1">
        <f t="shared" ref="A139:B139" si="119">A138</f>
        <v>3</v>
      </c>
      <c r="B139" s="1">
        <f t="shared" si="119"/>
        <v>0</v>
      </c>
      <c r="C139" s="319"/>
      <c r="D139" s="328"/>
      <c r="E139" s="328"/>
      <c r="F139" s="353" t="s">
        <v>162</v>
      </c>
      <c r="G139" s="353"/>
      <c r="H139" s="354"/>
      <c r="I139" s="354"/>
      <c r="J139" s="355"/>
      <c r="K139" s="356"/>
      <c r="L139" s="357">
        <f t="shared" si="114"/>
        <v>0</v>
      </c>
      <c r="M139" s="358"/>
      <c r="N139" s="359"/>
      <c r="O139" s="359"/>
      <c r="P139" s="359"/>
      <c r="Q139" s="359"/>
      <c r="R139" s="359"/>
      <c r="S139" s="360"/>
      <c r="T139" s="49" t="str">
        <f>HLOOKUP(F106,リスト!$N$7:$AC$25,8,)</f>
        <v>対象</v>
      </c>
      <c r="U139" s="47" t="str">
        <f t="shared" si="112"/>
        <v/>
      </c>
    </row>
    <row r="140" spans="1:21">
      <c r="A140" s="1">
        <f t="shared" ref="A140:B140" si="120">A139</f>
        <v>3</v>
      </c>
      <c r="B140" s="1">
        <f t="shared" si="120"/>
        <v>0</v>
      </c>
      <c r="C140" s="319"/>
      <c r="D140" s="328"/>
      <c r="E140" s="328"/>
      <c r="F140" s="311" t="s">
        <v>83</v>
      </c>
      <c r="G140" s="311"/>
      <c r="H140" s="312"/>
      <c r="I140" s="312"/>
      <c r="J140" s="313"/>
      <c r="K140" s="314"/>
      <c r="L140" s="315">
        <f t="shared" si="114"/>
        <v>0</v>
      </c>
      <c r="M140" s="316"/>
      <c r="N140" s="168"/>
      <c r="O140" s="168"/>
      <c r="P140" s="168"/>
      <c r="Q140" s="168"/>
      <c r="R140" s="168"/>
      <c r="S140" s="317"/>
      <c r="T140" s="49" t="str">
        <f>HLOOKUP(F106,リスト!$N$7:$AC$25,9,)</f>
        <v>対象</v>
      </c>
      <c r="U140" s="47" t="str">
        <f t="shared" si="112"/>
        <v/>
      </c>
    </row>
    <row r="141" spans="1:21">
      <c r="A141" s="1">
        <f t="shared" ref="A141:B141" si="121">A140</f>
        <v>3</v>
      </c>
      <c r="B141" s="1">
        <f t="shared" si="121"/>
        <v>0</v>
      </c>
      <c r="C141" s="319"/>
      <c r="D141" s="328" t="s">
        <v>94</v>
      </c>
      <c r="E141" s="328"/>
      <c r="F141" s="304" t="s">
        <v>84</v>
      </c>
      <c r="G141" s="304"/>
      <c r="H141" s="305"/>
      <c r="I141" s="305"/>
      <c r="J141" s="306"/>
      <c r="K141" s="307"/>
      <c r="L141" s="308">
        <f t="shared" si="114"/>
        <v>0</v>
      </c>
      <c r="M141" s="309"/>
      <c r="N141" s="167"/>
      <c r="O141" s="167"/>
      <c r="P141" s="167"/>
      <c r="Q141" s="167"/>
      <c r="R141" s="167"/>
      <c r="S141" s="310"/>
      <c r="T141" s="49" t="str">
        <f>HLOOKUP(F106,リスト!$N$7:$AC$25,10,)</f>
        <v>対象</v>
      </c>
      <c r="U141" s="47" t="str">
        <f t="shared" si="112"/>
        <v/>
      </c>
    </row>
    <row r="142" spans="1:21">
      <c r="A142" s="1">
        <f t="shared" ref="A142:B142" si="122">A141</f>
        <v>3</v>
      </c>
      <c r="B142" s="1">
        <f t="shared" si="122"/>
        <v>0</v>
      </c>
      <c r="C142" s="319"/>
      <c r="D142" s="328"/>
      <c r="E142" s="328"/>
      <c r="F142" s="353" t="s">
        <v>85</v>
      </c>
      <c r="G142" s="353"/>
      <c r="H142" s="354"/>
      <c r="I142" s="354"/>
      <c r="J142" s="355"/>
      <c r="K142" s="356"/>
      <c r="L142" s="357">
        <f t="shared" si="114"/>
        <v>0</v>
      </c>
      <c r="M142" s="358"/>
      <c r="N142" s="359"/>
      <c r="O142" s="359"/>
      <c r="P142" s="359"/>
      <c r="Q142" s="359"/>
      <c r="R142" s="359"/>
      <c r="S142" s="360"/>
      <c r="T142" s="49" t="str">
        <f>HLOOKUP(F106,リスト!$N$7:$AC$25,11,)</f>
        <v>対象外</v>
      </c>
      <c r="U142" s="47" t="str">
        <f t="shared" si="112"/>
        <v/>
      </c>
    </row>
    <row r="143" spans="1:21">
      <c r="A143" s="1">
        <f t="shared" ref="A143:B143" si="123">A142</f>
        <v>3</v>
      </c>
      <c r="B143" s="1">
        <f t="shared" si="123"/>
        <v>0</v>
      </c>
      <c r="C143" s="319"/>
      <c r="D143" s="328"/>
      <c r="E143" s="328"/>
      <c r="F143" s="311" t="s">
        <v>86</v>
      </c>
      <c r="G143" s="311"/>
      <c r="H143" s="312"/>
      <c r="I143" s="312"/>
      <c r="J143" s="313"/>
      <c r="K143" s="314"/>
      <c r="L143" s="315">
        <f t="shared" si="114"/>
        <v>0</v>
      </c>
      <c r="M143" s="316"/>
      <c r="N143" s="168"/>
      <c r="O143" s="168"/>
      <c r="P143" s="168"/>
      <c r="Q143" s="168"/>
      <c r="R143" s="168"/>
      <c r="S143" s="317"/>
      <c r="T143" s="49" t="str">
        <f>HLOOKUP(F106,リスト!$N$7:$AC$25,12,)</f>
        <v>対象</v>
      </c>
      <c r="U143" s="47" t="str">
        <f t="shared" si="112"/>
        <v/>
      </c>
    </row>
    <row r="144" spans="1:21">
      <c r="A144" s="1">
        <f t="shared" ref="A144:B144" si="124">A143</f>
        <v>3</v>
      </c>
      <c r="B144" s="1">
        <f t="shared" si="124"/>
        <v>0</v>
      </c>
      <c r="C144" s="319"/>
      <c r="D144" s="328" t="s">
        <v>95</v>
      </c>
      <c r="E144" s="328"/>
      <c r="F144" s="328" t="s">
        <v>95</v>
      </c>
      <c r="G144" s="328"/>
      <c r="H144" s="347"/>
      <c r="I144" s="347"/>
      <c r="J144" s="348"/>
      <c r="K144" s="349"/>
      <c r="L144" s="350">
        <f t="shared" si="114"/>
        <v>0</v>
      </c>
      <c r="M144" s="351"/>
      <c r="N144" s="128"/>
      <c r="O144" s="128"/>
      <c r="P144" s="128"/>
      <c r="Q144" s="128"/>
      <c r="R144" s="128"/>
      <c r="S144" s="352"/>
      <c r="T144" s="49" t="str">
        <f>HLOOKUP(F106,リスト!$N$7:$AC$25,13,)</f>
        <v>対象外</v>
      </c>
      <c r="U144" s="47" t="str">
        <f t="shared" si="112"/>
        <v/>
      </c>
    </row>
    <row r="145" spans="1:24">
      <c r="A145" s="1">
        <f t="shared" ref="A145:B145" si="125">A144</f>
        <v>3</v>
      </c>
      <c r="B145" s="1">
        <f t="shared" si="125"/>
        <v>0</v>
      </c>
      <c r="C145" s="319"/>
      <c r="D145" s="327" t="s">
        <v>98</v>
      </c>
      <c r="E145" s="328"/>
      <c r="F145" s="304" t="s">
        <v>87</v>
      </c>
      <c r="G145" s="304"/>
      <c r="H145" s="305"/>
      <c r="I145" s="305"/>
      <c r="J145" s="306"/>
      <c r="K145" s="307"/>
      <c r="L145" s="308">
        <f t="shared" si="114"/>
        <v>0</v>
      </c>
      <c r="M145" s="309"/>
      <c r="N145" s="167"/>
      <c r="O145" s="167"/>
      <c r="P145" s="167"/>
      <c r="Q145" s="167"/>
      <c r="R145" s="167"/>
      <c r="S145" s="310"/>
      <c r="T145" s="49" t="str">
        <f>HLOOKUP(F106,リスト!$N$7:$AC$25,14,)</f>
        <v>対象</v>
      </c>
      <c r="U145" s="47" t="str">
        <f t="shared" si="112"/>
        <v/>
      </c>
    </row>
    <row r="146" spans="1:24">
      <c r="A146" s="1">
        <f t="shared" ref="A146:B146" si="126">A145</f>
        <v>3</v>
      </c>
      <c r="B146" s="1">
        <f t="shared" si="126"/>
        <v>0</v>
      </c>
      <c r="C146" s="319"/>
      <c r="D146" s="328"/>
      <c r="E146" s="328"/>
      <c r="F146" s="311" t="s">
        <v>88</v>
      </c>
      <c r="G146" s="311"/>
      <c r="H146" s="312"/>
      <c r="I146" s="312"/>
      <c r="J146" s="313"/>
      <c r="K146" s="314"/>
      <c r="L146" s="315">
        <f t="shared" si="114"/>
        <v>0</v>
      </c>
      <c r="M146" s="316"/>
      <c r="N146" s="168"/>
      <c r="O146" s="168"/>
      <c r="P146" s="168"/>
      <c r="Q146" s="168"/>
      <c r="R146" s="168"/>
      <c r="S146" s="317"/>
      <c r="T146" s="49" t="str">
        <f>HLOOKUP(F106,リスト!$N$7:$AC$25,15,)</f>
        <v>対象</v>
      </c>
      <c r="U146" s="47" t="str">
        <f t="shared" si="112"/>
        <v/>
      </c>
    </row>
    <row r="147" spans="1:24">
      <c r="A147" s="1">
        <f t="shared" ref="A147:B147" si="127">A146</f>
        <v>3</v>
      </c>
      <c r="B147" s="1">
        <f t="shared" si="127"/>
        <v>0</v>
      </c>
      <c r="C147" s="319"/>
      <c r="D147" s="346" t="s">
        <v>96</v>
      </c>
      <c r="E147" s="346"/>
      <c r="F147" s="328" t="s">
        <v>89</v>
      </c>
      <c r="G147" s="328"/>
      <c r="H147" s="347"/>
      <c r="I147" s="347"/>
      <c r="J147" s="348"/>
      <c r="K147" s="349"/>
      <c r="L147" s="350">
        <f t="shared" si="114"/>
        <v>0</v>
      </c>
      <c r="M147" s="351"/>
      <c r="N147" s="128"/>
      <c r="O147" s="128"/>
      <c r="P147" s="128"/>
      <c r="Q147" s="128"/>
      <c r="R147" s="128"/>
      <c r="S147" s="352"/>
      <c r="T147" s="49" t="str">
        <f>HLOOKUP(F106,リスト!$N$7:$AC$25,16,)</f>
        <v>対象</v>
      </c>
      <c r="U147" s="47" t="str">
        <f t="shared" si="112"/>
        <v/>
      </c>
    </row>
    <row r="148" spans="1:24">
      <c r="A148" s="1">
        <f t="shared" ref="A148:B148" si="128">A147</f>
        <v>3</v>
      </c>
      <c r="B148" s="1">
        <f t="shared" si="128"/>
        <v>0</v>
      </c>
      <c r="C148" s="319"/>
      <c r="D148" s="328" t="s">
        <v>97</v>
      </c>
      <c r="E148" s="328"/>
      <c r="F148" s="304" t="s">
        <v>90</v>
      </c>
      <c r="G148" s="304"/>
      <c r="H148" s="305"/>
      <c r="I148" s="305"/>
      <c r="J148" s="306"/>
      <c r="K148" s="307"/>
      <c r="L148" s="308">
        <f t="shared" si="114"/>
        <v>0</v>
      </c>
      <c r="M148" s="309"/>
      <c r="N148" s="167"/>
      <c r="O148" s="167"/>
      <c r="P148" s="167"/>
      <c r="Q148" s="167"/>
      <c r="R148" s="167"/>
      <c r="S148" s="310"/>
      <c r="T148" s="49" t="str">
        <f>HLOOKUP(F106,リスト!$N$7:$AC$25,17,)</f>
        <v>対象</v>
      </c>
      <c r="U148" s="47" t="str">
        <f t="shared" si="112"/>
        <v/>
      </c>
    </row>
    <row r="149" spans="1:24">
      <c r="A149" s="1">
        <f t="shared" ref="A149:B149" si="129">A148</f>
        <v>3</v>
      </c>
      <c r="B149" s="1">
        <f t="shared" si="129"/>
        <v>0</v>
      </c>
      <c r="C149" s="319"/>
      <c r="D149" s="328"/>
      <c r="E149" s="328"/>
      <c r="F149" s="311" t="s">
        <v>91</v>
      </c>
      <c r="G149" s="311"/>
      <c r="H149" s="312"/>
      <c r="I149" s="312"/>
      <c r="J149" s="313"/>
      <c r="K149" s="314"/>
      <c r="L149" s="315">
        <f t="shared" si="114"/>
        <v>0</v>
      </c>
      <c r="M149" s="316"/>
      <c r="N149" s="168"/>
      <c r="O149" s="168"/>
      <c r="P149" s="168"/>
      <c r="Q149" s="168"/>
      <c r="R149" s="168"/>
      <c r="S149" s="317"/>
      <c r="T149" s="49" t="str">
        <f>HLOOKUP(F106,リスト!$N$7:$AC$25,18,)</f>
        <v>対象外</v>
      </c>
      <c r="U149" s="47" t="str">
        <f t="shared" si="112"/>
        <v/>
      </c>
    </row>
    <row r="150" spans="1:24" ht="15" thickBot="1">
      <c r="A150" s="1">
        <f t="shared" ref="A150:B150" si="130">A149</f>
        <v>3</v>
      </c>
      <c r="B150" s="1">
        <f t="shared" si="130"/>
        <v>0</v>
      </c>
      <c r="C150" s="319"/>
      <c r="D150" s="329" t="s">
        <v>70</v>
      </c>
      <c r="E150" s="329"/>
      <c r="F150" s="329" t="s">
        <v>70</v>
      </c>
      <c r="G150" s="329"/>
      <c r="H150" s="330"/>
      <c r="I150" s="330"/>
      <c r="J150" s="331"/>
      <c r="K150" s="332"/>
      <c r="L150" s="333">
        <f t="shared" si="114"/>
        <v>0</v>
      </c>
      <c r="M150" s="334"/>
      <c r="N150" s="335"/>
      <c r="O150" s="335"/>
      <c r="P150" s="335"/>
      <c r="Q150" s="335"/>
      <c r="R150" s="335"/>
      <c r="S150" s="336"/>
      <c r="T150" s="49" t="str">
        <f>HLOOKUP(F106,リスト!$N$7:$AC$25,19,)</f>
        <v>対象</v>
      </c>
      <c r="U150" s="47" t="str">
        <f t="shared" si="112"/>
        <v/>
      </c>
    </row>
    <row r="151" spans="1:24" ht="15.6" thickTop="1" thickBot="1">
      <c r="A151" s="1">
        <f t="shared" ref="A151:B151" si="131">A150</f>
        <v>3</v>
      </c>
      <c r="B151" s="1">
        <f t="shared" si="131"/>
        <v>0</v>
      </c>
      <c r="C151" s="320"/>
      <c r="D151" s="337" t="s">
        <v>71</v>
      </c>
      <c r="E151" s="338"/>
      <c r="F151" s="338"/>
      <c r="G151" s="339"/>
      <c r="H151" s="340">
        <f>SUM(H133:I150)</f>
        <v>0</v>
      </c>
      <c r="I151" s="340"/>
      <c r="J151" s="341">
        <f t="shared" ref="J151" si="132">SUM(J133:K150)</f>
        <v>0</v>
      </c>
      <c r="K151" s="342"/>
      <c r="L151" s="342">
        <f t="shared" ref="L151" si="133">SUM(L133:M150)</f>
        <v>0</v>
      </c>
      <c r="M151" s="343"/>
      <c r="N151" s="344"/>
      <c r="O151" s="344"/>
      <c r="P151" s="344"/>
      <c r="Q151" s="344"/>
      <c r="R151" s="344"/>
      <c r="S151" s="345"/>
      <c r="T151" s="49"/>
    </row>
    <row r="152" spans="1:24">
      <c r="A152" s="1">
        <f>F155</f>
        <v>4</v>
      </c>
      <c r="B152" s="1">
        <f>IF(H176&gt;0,1,0)</f>
        <v>0</v>
      </c>
      <c r="C152" s="179" t="s">
        <v>41</v>
      </c>
      <c r="D152" s="179"/>
      <c r="E152" s="179"/>
      <c r="U152" s="11" t="s">
        <v>43</v>
      </c>
      <c r="V152" s="11" t="s">
        <v>157</v>
      </c>
    </row>
    <row r="153" spans="1:24">
      <c r="A153" s="1">
        <f>A152</f>
        <v>4</v>
      </c>
      <c r="B153" s="1">
        <f>B152</f>
        <v>0</v>
      </c>
      <c r="C153" s="223" t="str">
        <f>"トップスポーツクラブ強化事業　"&amp;基本!$G$24</f>
        <v>トップスポーツクラブ強化事業　事業計画書</v>
      </c>
      <c r="D153" s="223"/>
      <c r="E153" s="223"/>
      <c r="F153" s="223"/>
      <c r="G153" s="223"/>
      <c r="H153" s="223"/>
      <c r="I153" s="223"/>
      <c r="J153" s="223"/>
      <c r="K153" s="223"/>
      <c r="L153" s="223"/>
      <c r="M153" s="223"/>
      <c r="N153" s="223"/>
      <c r="O153" s="223"/>
      <c r="P153" s="223"/>
      <c r="Q153" s="223"/>
      <c r="R153" s="223"/>
      <c r="S153" s="223"/>
      <c r="U153" s="16" t="str">
        <f t="shared" ref="U153:V156" si="134">IF(U103="","",U103)</f>
        <v>トップスポーツクラブ強化事業</v>
      </c>
      <c r="V153" s="16" t="str">
        <f t="shared" si="134"/>
        <v>トップクラブ</v>
      </c>
    </row>
    <row r="154" spans="1:24" ht="15" thickBot="1">
      <c r="A154" s="1">
        <f t="shared" ref="A154:B154" si="135">A153</f>
        <v>4</v>
      </c>
      <c r="B154" s="1">
        <f t="shared" si="135"/>
        <v>0</v>
      </c>
      <c r="C154" s="386" t="s">
        <v>42</v>
      </c>
      <c r="D154" s="386"/>
      <c r="U154" s="28" t="str">
        <f t="shared" si="134"/>
        <v/>
      </c>
      <c r="V154" s="28" t="str">
        <f t="shared" si="134"/>
        <v/>
      </c>
    </row>
    <row r="155" spans="1:24" ht="15" thickBot="1">
      <c r="A155" s="1">
        <f t="shared" ref="A155:B155" si="136">A154</f>
        <v>4</v>
      </c>
      <c r="B155" s="1">
        <f t="shared" si="136"/>
        <v>0</v>
      </c>
      <c r="C155" s="413" t="s">
        <v>44</v>
      </c>
      <c r="D155" s="414"/>
      <c r="E155" s="414"/>
      <c r="F155" s="415">
        <f>F105+1</f>
        <v>4</v>
      </c>
      <c r="G155" s="416"/>
      <c r="U155" s="28" t="str">
        <f t="shared" si="134"/>
        <v/>
      </c>
      <c r="V155" s="28" t="str">
        <f t="shared" si="134"/>
        <v/>
      </c>
    </row>
    <row r="156" spans="1:24">
      <c r="A156" s="1">
        <f t="shared" ref="A156:B156" si="137">A155</f>
        <v>4</v>
      </c>
      <c r="B156" s="1">
        <f t="shared" si="137"/>
        <v>0</v>
      </c>
      <c r="C156" s="417" t="s">
        <v>43</v>
      </c>
      <c r="D156" s="361"/>
      <c r="E156" s="361"/>
      <c r="F156" s="418" t="s">
        <v>26</v>
      </c>
      <c r="G156" s="418"/>
      <c r="H156" s="418"/>
      <c r="I156" s="418"/>
      <c r="J156" s="418"/>
      <c r="K156" s="418"/>
      <c r="L156" s="418"/>
      <c r="M156" s="361" t="s">
        <v>47</v>
      </c>
      <c r="N156" s="361"/>
      <c r="O156" s="361"/>
      <c r="P156" s="418"/>
      <c r="Q156" s="418"/>
      <c r="R156" s="418"/>
      <c r="S156" s="419"/>
      <c r="T156" s="64" t="str">
        <f>IF(F156="","",VLOOKUP(F156,U153:V156,2,))</f>
        <v>トップクラブ</v>
      </c>
      <c r="U156" s="18" t="str">
        <f t="shared" si="134"/>
        <v/>
      </c>
      <c r="V156" s="18" t="str">
        <f t="shared" si="134"/>
        <v/>
      </c>
    </row>
    <row r="157" spans="1:24">
      <c r="A157" s="1">
        <f t="shared" ref="A157:B157" si="138">A156</f>
        <v>4</v>
      </c>
      <c r="B157" s="1">
        <f t="shared" si="138"/>
        <v>0</v>
      </c>
      <c r="C157" s="404" t="s">
        <v>141</v>
      </c>
      <c r="D157" s="405"/>
      <c r="E157" s="403"/>
      <c r="F157" s="406"/>
      <c r="G157" s="407"/>
      <c r="H157" s="407"/>
      <c r="I157" s="407"/>
      <c r="J157" s="407"/>
      <c r="K157" s="407"/>
      <c r="L157" s="407"/>
      <c r="M157" s="407"/>
      <c r="N157" s="407"/>
      <c r="O157" s="407"/>
      <c r="P157" s="407"/>
      <c r="Q157" s="407"/>
      <c r="R157" s="407"/>
      <c r="S157" s="408"/>
      <c r="U157" s="50"/>
    </row>
    <row r="158" spans="1:24">
      <c r="A158" s="1">
        <f t="shared" ref="A158:B158" si="139">A157</f>
        <v>4</v>
      </c>
      <c r="B158" s="1">
        <f t="shared" si="139"/>
        <v>0</v>
      </c>
      <c r="C158" s="398" t="s">
        <v>45</v>
      </c>
      <c r="D158" s="362"/>
      <c r="E158" s="362"/>
      <c r="F158" s="409"/>
      <c r="G158" s="410"/>
      <c r="H158" s="410"/>
      <c r="I158" s="20" t="str">
        <f>IF(F158="","～",IF(J158="","","～"))</f>
        <v>～</v>
      </c>
      <c r="J158" s="410"/>
      <c r="K158" s="410"/>
      <c r="L158" s="410"/>
      <c r="M158" s="21" t="s">
        <v>46</v>
      </c>
      <c r="N158" s="411" t="str">
        <f>IF(T158=1,IF(F158="","",IF(J158="","",IF(F158=J158,"日帰り",(J158-F158)&amp;"泊"&amp;(J158-F158+1)&amp;"日"))),"")</f>
        <v/>
      </c>
      <c r="O158" s="411"/>
      <c r="P158" s="411"/>
      <c r="Q158" s="13" t="s">
        <v>62</v>
      </c>
      <c r="R158" s="192"/>
      <c r="S158" s="412"/>
      <c r="T158" s="48">
        <v>0</v>
      </c>
    </row>
    <row r="159" spans="1:24">
      <c r="A159" s="1">
        <f t="shared" ref="A159:B159" si="140">A158</f>
        <v>4</v>
      </c>
      <c r="B159" s="1">
        <f t="shared" si="140"/>
        <v>0</v>
      </c>
      <c r="C159" s="398" t="s">
        <v>48</v>
      </c>
      <c r="D159" s="387" t="s">
        <v>49</v>
      </c>
      <c r="E159" s="387"/>
      <c r="F159" s="399"/>
      <c r="G159" s="399"/>
      <c r="H159" s="399"/>
      <c r="I159" s="399"/>
      <c r="J159" s="399"/>
      <c r="K159" s="399"/>
      <c r="L159" s="399"/>
      <c r="M159" s="399"/>
      <c r="N159" s="399"/>
      <c r="O159" s="399"/>
      <c r="P159" s="399"/>
      <c r="Q159" s="399"/>
      <c r="R159" s="399"/>
      <c r="S159" s="400"/>
      <c r="U159" s="154" t="s">
        <v>47</v>
      </c>
      <c r="V159" s="154"/>
      <c r="W159" s="154"/>
      <c r="X159" s="154"/>
    </row>
    <row r="160" spans="1:24">
      <c r="A160" s="1">
        <f t="shared" ref="A160:B160" si="141">A159</f>
        <v>4</v>
      </c>
      <c r="B160" s="1">
        <f t="shared" si="141"/>
        <v>0</v>
      </c>
      <c r="C160" s="398"/>
      <c r="D160" s="395" t="s">
        <v>7</v>
      </c>
      <c r="E160" s="395"/>
      <c r="F160" s="396"/>
      <c r="G160" s="396"/>
      <c r="H160" s="396"/>
      <c r="I160" s="396"/>
      <c r="J160" s="396"/>
      <c r="K160" s="396"/>
      <c r="L160" s="396"/>
      <c r="M160" s="396"/>
      <c r="N160" s="396"/>
      <c r="O160" s="396"/>
      <c r="P160" s="396"/>
      <c r="Q160" s="396"/>
      <c r="R160" s="396"/>
      <c r="S160" s="397"/>
      <c r="U160" s="61" t="str">
        <f>U153</f>
        <v>トップスポーツクラブ強化事業</v>
      </c>
      <c r="V160" s="61" t="str">
        <f>U154</f>
        <v/>
      </c>
      <c r="W160" s="61" t="str">
        <f>U155</f>
        <v/>
      </c>
      <c r="X160" s="61" t="str">
        <f>U156</f>
        <v/>
      </c>
    </row>
    <row r="161" spans="1:24">
      <c r="A161" s="1">
        <f t="shared" ref="A161:B161" si="142">A160</f>
        <v>4</v>
      </c>
      <c r="B161" s="1">
        <f t="shared" si="142"/>
        <v>0</v>
      </c>
      <c r="C161" s="398" t="s">
        <v>50</v>
      </c>
      <c r="D161" s="387" t="s">
        <v>49</v>
      </c>
      <c r="E161" s="387"/>
      <c r="F161" s="399"/>
      <c r="G161" s="399"/>
      <c r="H161" s="399"/>
      <c r="I161" s="399"/>
      <c r="J161" s="399"/>
      <c r="K161" s="399"/>
      <c r="L161" s="399"/>
      <c r="M161" s="399"/>
      <c r="N161" s="399"/>
      <c r="O161" s="399"/>
      <c r="P161" s="399"/>
      <c r="Q161" s="399"/>
      <c r="R161" s="399"/>
      <c r="S161" s="400"/>
      <c r="U161" s="6" t="str">
        <f t="shared" ref="U161:X164" si="143">IF(U111="","",U111)</f>
        <v>①強化活動</v>
      </c>
      <c r="V161" s="6" t="str">
        <f t="shared" si="143"/>
        <v/>
      </c>
      <c r="W161" s="6" t="str">
        <f t="shared" si="143"/>
        <v/>
      </c>
      <c r="X161" s="6" t="str">
        <f t="shared" si="143"/>
        <v/>
      </c>
    </row>
    <row r="162" spans="1:24">
      <c r="A162" s="1">
        <f t="shared" ref="A162:B162" si="144">A161</f>
        <v>4</v>
      </c>
      <c r="B162" s="1">
        <f t="shared" si="144"/>
        <v>0</v>
      </c>
      <c r="C162" s="398"/>
      <c r="D162" s="395" t="s">
        <v>7</v>
      </c>
      <c r="E162" s="395"/>
      <c r="F162" s="396"/>
      <c r="G162" s="396"/>
      <c r="H162" s="396"/>
      <c r="I162" s="396"/>
      <c r="J162" s="396"/>
      <c r="K162" s="396"/>
      <c r="L162" s="396"/>
      <c r="M162" s="396"/>
      <c r="N162" s="396"/>
      <c r="O162" s="396"/>
      <c r="P162" s="396"/>
      <c r="Q162" s="396"/>
      <c r="R162" s="396"/>
      <c r="S162" s="397"/>
      <c r="U162" s="8" t="str">
        <f t="shared" si="143"/>
        <v>②トップ招へい</v>
      </c>
      <c r="V162" s="8" t="str">
        <f t="shared" si="143"/>
        <v/>
      </c>
      <c r="W162" s="8" t="str">
        <f t="shared" si="143"/>
        <v/>
      </c>
      <c r="X162" s="8" t="str">
        <f t="shared" si="143"/>
        <v/>
      </c>
    </row>
    <row r="163" spans="1:24">
      <c r="A163" s="1">
        <f t="shared" ref="A163:B163" si="145">A162</f>
        <v>4</v>
      </c>
      <c r="B163" s="1">
        <f t="shared" si="145"/>
        <v>0</v>
      </c>
      <c r="C163" s="401" t="s">
        <v>51</v>
      </c>
      <c r="D163" s="362" t="s">
        <v>52</v>
      </c>
      <c r="E163" s="362"/>
      <c r="F163" s="362" t="s">
        <v>55</v>
      </c>
      <c r="G163" s="402"/>
      <c r="H163" s="369" t="s">
        <v>56</v>
      </c>
      <c r="I163" s="367"/>
      <c r="J163" s="403" t="s">
        <v>57</v>
      </c>
      <c r="K163" s="402"/>
      <c r="L163" s="369" t="s">
        <v>58</v>
      </c>
      <c r="M163" s="367"/>
      <c r="N163" s="403" t="s">
        <v>59</v>
      </c>
      <c r="O163" s="402"/>
      <c r="P163" s="369" t="s">
        <v>60</v>
      </c>
      <c r="Q163" s="362"/>
      <c r="R163" s="403" t="s">
        <v>32</v>
      </c>
      <c r="S163" s="366"/>
      <c r="U163" s="8" t="str">
        <f t="shared" si="143"/>
        <v/>
      </c>
      <c r="V163" s="8" t="str">
        <f t="shared" si="143"/>
        <v/>
      </c>
      <c r="W163" s="8" t="str">
        <f t="shared" si="143"/>
        <v/>
      </c>
      <c r="X163" s="8" t="str">
        <f t="shared" si="143"/>
        <v/>
      </c>
    </row>
    <row r="164" spans="1:24">
      <c r="A164" s="1">
        <f t="shared" ref="A164:B164" si="146">A163</f>
        <v>4</v>
      </c>
      <c r="B164" s="1">
        <f t="shared" si="146"/>
        <v>0</v>
      </c>
      <c r="C164" s="398"/>
      <c r="D164" s="387" t="s">
        <v>53</v>
      </c>
      <c r="E164" s="387"/>
      <c r="F164" s="51" t="s">
        <v>134</v>
      </c>
      <c r="G164" s="22" t="s">
        <v>61</v>
      </c>
      <c r="H164" s="53" t="s">
        <v>134</v>
      </c>
      <c r="I164" s="23" t="s">
        <v>61</v>
      </c>
      <c r="J164" s="55" t="s">
        <v>134</v>
      </c>
      <c r="K164" s="22" t="s">
        <v>61</v>
      </c>
      <c r="L164" s="53" t="s">
        <v>134</v>
      </c>
      <c r="M164" s="23" t="s">
        <v>61</v>
      </c>
      <c r="N164" s="55" t="s">
        <v>134</v>
      </c>
      <c r="O164" s="22" t="s">
        <v>61</v>
      </c>
      <c r="P164" s="53" t="s">
        <v>134</v>
      </c>
      <c r="Q164" s="24" t="s">
        <v>61</v>
      </c>
      <c r="R164" s="22">
        <f>指導者!M$35</f>
        <v>0</v>
      </c>
      <c r="S164" s="29" t="s">
        <v>61</v>
      </c>
      <c r="U164" s="10" t="str">
        <f t="shared" si="143"/>
        <v/>
      </c>
      <c r="V164" s="10" t="str">
        <f t="shared" si="143"/>
        <v/>
      </c>
      <c r="W164" s="10" t="str">
        <f t="shared" si="143"/>
        <v/>
      </c>
      <c r="X164" s="10" t="str">
        <f t="shared" si="143"/>
        <v/>
      </c>
    </row>
    <row r="165" spans="1:24">
      <c r="A165" s="1">
        <f t="shared" ref="A165:B165" si="147">A164</f>
        <v>4</v>
      </c>
      <c r="B165" s="1">
        <f t="shared" si="147"/>
        <v>0</v>
      </c>
      <c r="C165" s="398"/>
      <c r="D165" s="395" t="s">
        <v>54</v>
      </c>
      <c r="E165" s="395"/>
      <c r="F165" s="52" t="s">
        <v>134</v>
      </c>
      <c r="G165" s="25" t="s">
        <v>61</v>
      </c>
      <c r="H165" s="54" t="s">
        <v>134</v>
      </c>
      <c r="I165" s="26" t="s">
        <v>61</v>
      </c>
      <c r="J165" s="56" t="s">
        <v>134</v>
      </c>
      <c r="K165" s="25" t="s">
        <v>61</v>
      </c>
      <c r="L165" s="54" t="s">
        <v>134</v>
      </c>
      <c r="M165" s="26" t="s">
        <v>61</v>
      </c>
      <c r="N165" s="56" t="s">
        <v>134</v>
      </c>
      <c r="O165" s="25" t="s">
        <v>61</v>
      </c>
      <c r="P165" s="54" t="s">
        <v>134</v>
      </c>
      <c r="Q165" s="27" t="s">
        <v>61</v>
      </c>
      <c r="R165" s="25">
        <f>選手!M$332</f>
        <v>0</v>
      </c>
      <c r="S165" s="30" t="s">
        <v>61</v>
      </c>
    </row>
    <row r="166" spans="1:24">
      <c r="A166" s="1">
        <f t="shared" ref="A166:B166" si="148">A165</f>
        <v>4</v>
      </c>
      <c r="B166" s="1">
        <f t="shared" si="148"/>
        <v>0</v>
      </c>
      <c r="C166" s="370" t="s">
        <v>63</v>
      </c>
      <c r="D166" s="371"/>
      <c r="E166" s="372"/>
      <c r="F166" s="287"/>
      <c r="G166" s="379"/>
      <c r="H166" s="379"/>
      <c r="I166" s="379"/>
      <c r="J166" s="379"/>
      <c r="K166" s="379"/>
      <c r="L166" s="379"/>
      <c r="M166" s="379"/>
      <c r="N166" s="379"/>
      <c r="O166" s="379"/>
      <c r="P166" s="379"/>
      <c r="Q166" s="379"/>
      <c r="R166" s="379"/>
      <c r="S166" s="380"/>
    </row>
    <row r="167" spans="1:24">
      <c r="A167" s="1">
        <f t="shared" ref="A167:B167" si="149">A166</f>
        <v>4</v>
      </c>
      <c r="B167" s="1">
        <f t="shared" si="149"/>
        <v>0</v>
      </c>
      <c r="C167" s="373"/>
      <c r="D167" s="374"/>
      <c r="E167" s="375"/>
      <c r="F167" s="289"/>
      <c r="G167" s="381"/>
      <c r="H167" s="381"/>
      <c r="I167" s="381"/>
      <c r="J167" s="381"/>
      <c r="K167" s="381"/>
      <c r="L167" s="381"/>
      <c r="M167" s="381"/>
      <c r="N167" s="381"/>
      <c r="O167" s="381"/>
      <c r="P167" s="381"/>
      <c r="Q167" s="381"/>
      <c r="R167" s="381"/>
      <c r="S167" s="382"/>
    </row>
    <row r="168" spans="1:24">
      <c r="A168" s="1">
        <f t="shared" ref="A168:B168" si="150">A167</f>
        <v>4</v>
      </c>
      <c r="B168" s="1">
        <f t="shared" si="150"/>
        <v>0</v>
      </c>
      <c r="C168" s="373"/>
      <c r="D168" s="374"/>
      <c r="E168" s="375"/>
      <c r="F168" s="289"/>
      <c r="G168" s="381"/>
      <c r="H168" s="381"/>
      <c r="I168" s="381"/>
      <c r="J168" s="381"/>
      <c r="K168" s="381"/>
      <c r="L168" s="381"/>
      <c r="M168" s="381"/>
      <c r="N168" s="381"/>
      <c r="O168" s="381"/>
      <c r="P168" s="381"/>
      <c r="Q168" s="381"/>
      <c r="R168" s="381"/>
      <c r="S168" s="382"/>
    </row>
    <row r="169" spans="1:24">
      <c r="A169" s="1">
        <f t="shared" ref="A169:B169" si="151">A168</f>
        <v>4</v>
      </c>
      <c r="B169" s="1">
        <f t="shared" si="151"/>
        <v>0</v>
      </c>
      <c r="C169" s="373"/>
      <c r="D169" s="374"/>
      <c r="E169" s="375"/>
      <c r="F169" s="289"/>
      <c r="G169" s="381"/>
      <c r="H169" s="381"/>
      <c r="I169" s="381"/>
      <c r="J169" s="381"/>
      <c r="K169" s="381"/>
      <c r="L169" s="381"/>
      <c r="M169" s="381"/>
      <c r="N169" s="381"/>
      <c r="O169" s="381"/>
      <c r="P169" s="381"/>
      <c r="Q169" s="381"/>
      <c r="R169" s="381"/>
      <c r="S169" s="382"/>
    </row>
    <row r="170" spans="1:24">
      <c r="A170" s="1">
        <f t="shared" ref="A170:B170" si="152">A169</f>
        <v>4</v>
      </c>
      <c r="B170" s="1">
        <f t="shared" si="152"/>
        <v>0</v>
      </c>
      <c r="C170" s="373"/>
      <c r="D170" s="374"/>
      <c r="E170" s="375"/>
      <c r="F170" s="289"/>
      <c r="G170" s="381"/>
      <c r="H170" s="381"/>
      <c r="I170" s="381"/>
      <c r="J170" s="381"/>
      <c r="K170" s="381"/>
      <c r="L170" s="381"/>
      <c r="M170" s="381"/>
      <c r="N170" s="381"/>
      <c r="O170" s="381"/>
      <c r="P170" s="381"/>
      <c r="Q170" s="381"/>
      <c r="R170" s="381"/>
      <c r="S170" s="382"/>
    </row>
    <row r="171" spans="1:24">
      <c r="A171" s="1">
        <f t="shared" ref="A171:B171" si="153">A170</f>
        <v>4</v>
      </c>
      <c r="B171" s="1">
        <f t="shared" si="153"/>
        <v>0</v>
      </c>
      <c r="C171" s="373"/>
      <c r="D171" s="374"/>
      <c r="E171" s="375"/>
      <c r="F171" s="289"/>
      <c r="G171" s="381"/>
      <c r="H171" s="381"/>
      <c r="I171" s="381"/>
      <c r="J171" s="381"/>
      <c r="K171" s="381"/>
      <c r="L171" s="381"/>
      <c r="M171" s="381"/>
      <c r="N171" s="381"/>
      <c r="O171" s="381"/>
      <c r="P171" s="381"/>
      <c r="Q171" s="381"/>
      <c r="R171" s="381"/>
      <c r="S171" s="382"/>
    </row>
    <row r="172" spans="1:24" ht="15" thickBot="1">
      <c r="A172" s="1">
        <f t="shared" ref="A172:B172" si="154">A171</f>
        <v>4</v>
      </c>
      <c r="B172" s="1">
        <f t="shared" si="154"/>
        <v>0</v>
      </c>
      <c r="C172" s="376"/>
      <c r="D172" s="377"/>
      <c r="E172" s="378"/>
      <c r="F172" s="383"/>
      <c r="G172" s="384"/>
      <c r="H172" s="384"/>
      <c r="I172" s="384"/>
      <c r="J172" s="384"/>
      <c r="K172" s="384"/>
      <c r="L172" s="384"/>
      <c r="M172" s="384"/>
      <c r="N172" s="384"/>
      <c r="O172" s="384"/>
      <c r="P172" s="384"/>
      <c r="Q172" s="384"/>
      <c r="R172" s="384"/>
      <c r="S172" s="385"/>
    </row>
    <row r="173" spans="1:24">
      <c r="A173" s="1">
        <f t="shared" ref="A173:B173" si="155">A172</f>
        <v>4</v>
      </c>
      <c r="B173" s="1">
        <f t="shared" si="155"/>
        <v>0</v>
      </c>
    </row>
    <row r="174" spans="1:24" ht="15" thickBot="1">
      <c r="A174" s="1">
        <f t="shared" ref="A174:B174" si="156">A173</f>
        <v>4</v>
      </c>
      <c r="B174" s="1">
        <f t="shared" si="156"/>
        <v>0</v>
      </c>
      <c r="C174" s="386" t="s">
        <v>64</v>
      </c>
      <c r="D174" s="386"/>
      <c r="Q174" s="323" t="s">
        <v>65</v>
      </c>
      <c r="R174" s="323"/>
      <c r="S174" s="323"/>
    </row>
    <row r="175" spans="1:24">
      <c r="A175" s="1">
        <f t="shared" ref="A175:B175" si="157">A174</f>
        <v>4</v>
      </c>
      <c r="B175" s="1">
        <f t="shared" si="157"/>
        <v>0</v>
      </c>
      <c r="C175" s="318" t="s">
        <v>66</v>
      </c>
      <c r="D175" s="361" t="s">
        <v>67</v>
      </c>
      <c r="E175" s="361"/>
      <c r="F175" s="361"/>
      <c r="G175" s="361"/>
      <c r="H175" s="361" t="s">
        <v>72</v>
      </c>
      <c r="I175" s="361"/>
      <c r="J175" s="361" t="s">
        <v>11</v>
      </c>
      <c r="K175" s="361"/>
      <c r="L175" s="361"/>
      <c r="M175" s="361"/>
      <c r="N175" s="361"/>
      <c r="O175" s="361"/>
      <c r="P175" s="361"/>
      <c r="Q175" s="361"/>
      <c r="R175" s="361"/>
      <c r="S175" s="365"/>
    </row>
    <row r="176" spans="1:24">
      <c r="A176" s="1">
        <f t="shared" ref="A176:B176" si="158">A175</f>
        <v>4</v>
      </c>
      <c r="B176" s="1">
        <f t="shared" si="158"/>
        <v>0</v>
      </c>
      <c r="C176" s="319"/>
      <c r="D176" s="387" t="s">
        <v>68</v>
      </c>
      <c r="E176" s="387"/>
      <c r="F176" s="387"/>
      <c r="G176" s="387"/>
      <c r="H176" s="388">
        <f>J201</f>
        <v>0</v>
      </c>
      <c r="I176" s="388"/>
      <c r="J176" s="167"/>
      <c r="K176" s="167"/>
      <c r="L176" s="167"/>
      <c r="M176" s="167"/>
      <c r="N176" s="167"/>
      <c r="O176" s="167"/>
      <c r="P176" s="167"/>
      <c r="Q176" s="167"/>
      <c r="R176" s="167"/>
      <c r="S176" s="310"/>
    </row>
    <row r="177" spans="1:21">
      <c r="A177" s="1">
        <f t="shared" ref="A177:B177" si="159">A176</f>
        <v>4</v>
      </c>
      <c r="B177" s="1">
        <f t="shared" si="159"/>
        <v>0</v>
      </c>
      <c r="C177" s="319"/>
      <c r="D177" s="389" t="s">
        <v>135</v>
      </c>
      <c r="E177" s="389"/>
      <c r="F177" s="389"/>
      <c r="G177" s="389"/>
      <c r="H177" s="354"/>
      <c r="I177" s="354"/>
      <c r="J177" s="359"/>
      <c r="K177" s="359"/>
      <c r="L177" s="359"/>
      <c r="M177" s="359"/>
      <c r="N177" s="359"/>
      <c r="O177" s="359"/>
      <c r="P177" s="359"/>
      <c r="Q177" s="359"/>
      <c r="R177" s="359"/>
      <c r="S177" s="360"/>
    </row>
    <row r="178" spans="1:21">
      <c r="A178" s="1">
        <f t="shared" ref="A178:B178" si="160">A177</f>
        <v>4</v>
      </c>
      <c r="B178" s="1">
        <f t="shared" si="160"/>
        <v>0</v>
      </c>
      <c r="C178" s="319"/>
      <c r="D178" s="389" t="s">
        <v>69</v>
      </c>
      <c r="E178" s="389"/>
      <c r="F178" s="389"/>
      <c r="G178" s="389"/>
      <c r="H178" s="354"/>
      <c r="I178" s="354"/>
      <c r="J178" s="359"/>
      <c r="K178" s="359"/>
      <c r="L178" s="359"/>
      <c r="M178" s="359"/>
      <c r="N178" s="359"/>
      <c r="O178" s="359"/>
      <c r="P178" s="359"/>
      <c r="Q178" s="359"/>
      <c r="R178" s="359"/>
      <c r="S178" s="360"/>
    </row>
    <row r="179" spans="1:21" ht="15" thickBot="1">
      <c r="A179" s="1">
        <f t="shared" ref="A179:B179" si="161">A178</f>
        <v>4</v>
      </c>
      <c r="B179" s="1">
        <f t="shared" si="161"/>
        <v>0</v>
      </c>
      <c r="C179" s="319"/>
      <c r="D179" s="390" t="s">
        <v>70</v>
      </c>
      <c r="E179" s="390"/>
      <c r="F179" s="390"/>
      <c r="G179" s="390"/>
      <c r="H179" s="391">
        <f>H201-SUM(H176:I178)</f>
        <v>0</v>
      </c>
      <c r="I179" s="391"/>
      <c r="J179" s="392"/>
      <c r="K179" s="392"/>
      <c r="L179" s="392"/>
      <c r="M179" s="392"/>
      <c r="N179" s="392"/>
      <c r="O179" s="392"/>
      <c r="P179" s="392"/>
      <c r="Q179" s="392"/>
      <c r="R179" s="392"/>
      <c r="S179" s="393"/>
    </row>
    <row r="180" spans="1:21" ht="15.6" thickTop="1" thickBot="1">
      <c r="A180" s="1">
        <f t="shared" ref="A180:B180" si="162">A179</f>
        <v>4</v>
      </c>
      <c r="B180" s="1">
        <f t="shared" si="162"/>
        <v>0</v>
      </c>
      <c r="C180" s="320"/>
      <c r="D180" s="394" t="s">
        <v>71</v>
      </c>
      <c r="E180" s="394"/>
      <c r="F180" s="394"/>
      <c r="G180" s="394"/>
      <c r="H180" s="340">
        <f>SUM(H176:I179)</f>
        <v>0</v>
      </c>
      <c r="I180" s="340"/>
      <c r="J180" s="344"/>
      <c r="K180" s="344"/>
      <c r="L180" s="344"/>
      <c r="M180" s="344"/>
      <c r="N180" s="344"/>
      <c r="O180" s="344"/>
      <c r="P180" s="344"/>
      <c r="Q180" s="344"/>
      <c r="R180" s="344"/>
      <c r="S180" s="345"/>
    </row>
    <row r="181" spans="1:21">
      <c r="A181" s="1">
        <f t="shared" ref="A181:B181" si="163">A180</f>
        <v>4</v>
      </c>
      <c r="B181" s="1">
        <f t="shared" si="163"/>
        <v>0</v>
      </c>
      <c r="C181" s="318" t="s">
        <v>164</v>
      </c>
      <c r="D181" s="361" t="s">
        <v>67</v>
      </c>
      <c r="E181" s="361"/>
      <c r="F181" s="361" t="s">
        <v>76</v>
      </c>
      <c r="G181" s="361"/>
      <c r="H181" s="361" t="s">
        <v>72</v>
      </c>
      <c r="I181" s="363"/>
      <c r="J181" s="364"/>
      <c r="K181" s="361"/>
      <c r="L181" s="361"/>
      <c r="M181" s="361"/>
      <c r="N181" s="361" t="s">
        <v>75</v>
      </c>
      <c r="O181" s="361"/>
      <c r="P181" s="361"/>
      <c r="Q181" s="361"/>
      <c r="R181" s="361"/>
      <c r="S181" s="365"/>
    </row>
    <row r="182" spans="1:21">
      <c r="A182" s="1">
        <f t="shared" ref="A182:B182" si="164">A181</f>
        <v>4</v>
      </c>
      <c r="B182" s="1">
        <f t="shared" si="164"/>
        <v>0</v>
      </c>
      <c r="C182" s="319"/>
      <c r="D182" s="362"/>
      <c r="E182" s="362"/>
      <c r="F182" s="362"/>
      <c r="G182" s="362"/>
      <c r="H182" s="362"/>
      <c r="I182" s="362"/>
      <c r="J182" s="367" t="s">
        <v>73</v>
      </c>
      <c r="K182" s="368"/>
      <c r="L182" s="368" t="s">
        <v>74</v>
      </c>
      <c r="M182" s="369"/>
      <c r="N182" s="362"/>
      <c r="O182" s="362"/>
      <c r="P182" s="362"/>
      <c r="Q182" s="362"/>
      <c r="R182" s="362"/>
      <c r="S182" s="366"/>
    </row>
    <row r="183" spans="1:21">
      <c r="A183" s="1">
        <f t="shared" ref="A183:B183" si="165">A182</f>
        <v>4</v>
      </c>
      <c r="B183" s="1">
        <f t="shared" si="165"/>
        <v>0</v>
      </c>
      <c r="C183" s="319"/>
      <c r="D183" s="328" t="s">
        <v>81</v>
      </c>
      <c r="E183" s="328"/>
      <c r="F183" s="328" t="s">
        <v>81</v>
      </c>
      <c r="G183" s="328"/>
      <c r="H183" s="347"/>
      <c r="I183" s="347"/>
      <c r="J183" s="348"/>
      <c r="K183" s="349"/>
      <c r="L183" s="350">
        <f>H183-J183</f>
        <v>0</v>
      </c>
      <c r="M183" s="351"/>
      <c r="N183" s="128"/>
      <c r="O183" s="128"/>
      <c r="P183" s="128"/>
      <c r="Q183" s="128"/>
      <c r="R183" s="128"/>
      <c r="S183" s="352"/>
      <c r="T183" s="49" t="str">
        <f>HLOOKUP(F156,リスト!$N$7:$AC$25,2,)</f>
        <v>対象外</v>
      </c>
      <c r="U183" s="47" t="str">
        <f t="shared" ref="U183:U200" si="166">IF(T183="対象外",IF(J183&gt;0,"補助対象外経費です!!",""),"")</f>
        <v/>
      </c>
    </row>
    <row r="184" spans="1:21">
      <c r="A184" s="1">
        <f t="shared" ref="A184:B184" si="167">A183</f>
        <v>4</v>
      </c>
      <c r="B184" s="1">
        <f t="shared" si="167"/>
        <v>0</v>
      </c>
      <c r="C184" s="319"/>
      <c r="D184" s="328" t="s">
        <v>92</v>
      </c>
      <c r="E184" s="328"/>
      <c r="F184" s="304" t="s">
        <v>77</v>
      </c>
      <c r="G184" s="304"/>
      <c r="H184" s="305"/>
      <c r="I184" s="305"/>
      <c r="J184" s="306"/>
      <c r="K184" s="307"/>
      <c r="L184" s="308">
        <f t="shared" ref="L184:L200" si="168">H184-J184</f>
        <v>0</v>
      </c>
      <c r="M184" s="309"/>
      <c r="N184" s="167"/>
      <c r="O184" s="167"/>
      <c r="P184" s="167"/>
      <c r="Q184" s="167"/>
      <c r="R184" s="167"/>
      <c r="S184" s="310"/>
      <c r="T184" s="49" t="str">
        <f>HLOOKUP(F156,リスト!$N$7:$AC$25,3,)</f>
        <v>対象</v>
      </c>
      <c r="U184" s="47" t="str">
        <f t="shared" si="166"/>
        <v/>
      </c>
    </row>
    <row r="185" spans="1:21">
      <c r="A185" s="1">
        <f t="shared" ref="A185:B185" si="169">A184</f>
        <v>4</v>
      </c>
      <c r="B185" s="1">
        <f t="shared" si="169"/>
        <v>0</v>
      </c>
      <c r="C185" s="319"/>
      <c r="D185" s="328"/>
      <c r="E185" s="328"/>
      <c r="F185" s="353" t="s">
        <v>78</v>
      </c>
      <c r="G185" s="353"/>
      <c r="H185" s="354"/>
      <c r="I185" s="354"/>
      <c r="J185" s="355"/>
      <c r="K185" s="356"/>
      <c r="L185" s="357">
        <f t="shared" si="168"/>
        <v>0</v>
      </c>
      <c r="M185" s="358"/>
      <c r="N185" s="359"/>
      <c r="O185" s="359"/>
      <c r="P185" s="359"/>
      <c r="Q185" s="359"/>
      <c r="R185" s="359"/>
      <c r="S185" s="360"/>
      <c r="T185" s="49" t="str">
        <f>HLOOKUP(F156,リスト!$N$7:$AC$25,4,)</f>
        <v>対象</v>
      </c>
      <c r="U185" s="47" t="str">
        <f t="shared" si="166"/>
        <v/>
      </c>
    </row>
    <row r="186" spans="1:21">
      <c r="A186" s="1">
        <f t="shared" ref="A186:B186" si="170">A185</f>
        <v>4</v>
      </c>
      <c r="B186" s="1">
        <f t="shared" si="170"/>
        <v>0</v>
      </c>
      <c r="C186" s="319"/>
      <c r="D186" s="328"/>
      <c r="E186" s="328"/>
      <c r="F186" s="311" t="s">
        <v>79</v>
      </c>
      <c r="G186" s="311"/>
      <c r="H186" s="312"/>
      <c r="I186" s="312"/>
      <c r="J186" s="313"/>
      <c r="K186" s="314"/>
      <c r="L186" s="315">
        <f t="shared" si="168"/>
        <v>0</v>
      </c>
      <c r="M186" s="316"/>
      <c r="N186" s="168"/>
      <c r="O186" s="168"/>
      <c r="P186" s="168"/>
      <c r="Q186" s="168"/>
      <c r="R186" s="168"/>
      <c r="S186" s="317"/>
      <c r="T186" s="49" t="str">
        <f>HLOOKUP(F156,リスト!$N$7:$AC$25,5,)</f>
        <v>対象</v>
      </c>
      <c r="U186" s="47" t="str">
        <f t="shared" si="166"/>
        <v/>
      </c>
    </row>
    <row r="187" spans="1:21">
      <c r="A187" s="1">
        <f t="shared" ref="A187:B187" si="171">A186</f>
        <v>4</v>
      </c>
      <c r="B187" s="1">
        <f t="shared" si="171"/>
        <v>0</v>
      </c>
      <c r="C187" s="319"/>
      <c r="D187" s="328" t="s">
        <v>93</v>
      </c>
      <c r="E187" s="328"/>
      <c r="F187" s="304" t="s">
        <v>80</v>
      </c>
      <c r="G187" s="304"/>
      <c r="H187" s="305"/>
      <c r="I187" s="305"/>
      <c r="J187" s="306"/>
      <c r="K187" s="307"/>
      <c r="L187" s="308">
        <f t="shared" si="168"/>
        <v>0</v>
      </c>
      <c r="M187" s="309"/>
      <c r="N187" s="167"/>
      <c r="O187" s="167"/>
      <c r="P187" s="167"/>
      <c r="Q187" s="167"/>
      <c r="R187" s="167"/>
      <c r="S187" s="310"/>
      <c r="T187" s="49" t="str">
        <f>HLOOKUP(F156,リスト!$N$7:$AC$25,6,)</f>
        <v>対象</v>
      </c>
      <c r="U187" s="47" t="str">
        <f t="shared" si="166"/>
        <v/>
      </c>
    </row>
    <row r="188" spans="1:21">
      <c r="A188" s="1">
        <f t="shared" ref="A188:B188" si="172">A187</f>
        <v>4</v>
      </c>
      <c r="B188" s="1">
        <f t="shared" si="172"/>
        <v>0</v>
      </c>
      <c r="C188" s="319"/>
      <c r="D188" s="328"/>
      <c r="E188" s="328"/>
      <c r="F188" s="353" t="s">
        <v>82</v>
      </c>
      <c r="G188" s="353"/>
      <c r="H188" s="354"/>
      <c r="I188" s="354"/>
      <c r="J188" s="355"/>
      <c r="K188" s="356"/>
      <c r="L188" s="357">
        <f t="shared" si="168"/>
        <v>0</v>
      </c>
      <c r="M188" s="358"/>
      <c r="N188" s="359"/>
      <c r="O188" s="359"/>
      <c r="P188" s="359"/>
      <c r="Q188" s="359"/>
      <c r="R188" s="359"/>
      <c r="S188" s="360"/>
      <c r="T188" s="49" t="str">
        <f>HLOOKUP(F156,リスト!$N$7:$AC$25,7,)</f>
        <v>対象外</v>
      </c>
      <c r="U188" s="47" t="str">
        <f t="shared" si="166"/>
        <v/>
      </c>
    </row>
    <row r="189" spans="1:21" ht="14.4" customHeight="1">
      <c r="A189" s="1">
        <f t="shared" ref="A189:B189" si="173">A188</f>
        <v>4</v>
      </c>
      <c r="B189" s="1">
        <f t="shared" si="173"/>
        <v>0</v>
      </c>
      <c r="C189" s="319"/>
      <c r="D189" s="328"/>
      <c r="E189" s="328"/>
      <c r="F189" s="353" t="s">
        <v>162</v>
      </c>
      <c r="G189" s="353"/>
      <c r="H189" s="354"/>
      <c r="I189" s="354"/>
      <c r="J189" s="355"/>
      <c r="K189" s="356"/>
      <c r="L189" s="357">
        <f t="shared" si="168"/>
        <v>0</v>
      </c>
      <c r="M189" s="358"/>
      <c r="N189" s="359"/>
      <c r="O189" s="359"/>
      <c r="P189" s="359"/>
      <c r="Q189" s="359"/>
      <c r="R189" s="359"/>
      <c r="S189" s="360"/>
      <c r="T189" s="49" t="str">
        <f>HLOOKUP(F156,リスト!$N$7:$AC$25,8,)</f>
        <v>対象</v>
      </c>
      <c r="U189" s="47" t="str">
        <f t="shared" si="166"/>
        <v/>
      </c>
    </row>
    <row r="190" spans="1:21">
      <c r="A190" s="1">
        <f t="shared" ref="A190:B190" si="174">A189</f>
        <v>4</v>
      </c>
      <c r="B190" s="1">
        <f t="shared" si="174"/>
        <v>0</v>
      </c>
      <c r="C190" s="319"/>
      <c r="D190" s="328"/>
      <c r="E190" s="328"/>
      <c r="F190" s="311" t="s">
        <v>83</v>
      </c>
      <c r="G190" s="311"/>
      <c r="H190" s="312"/>
      <c r="I190" s="312"/>
      <c r="J190" s="313"/>
      <c r="K190" s="314"/>
      <c r="L190" s="315">
        <f t="shared" si="168"/>
        <v>0</v>
      </c>
      <c r="M190" s="316"/>
      <c r="N190" s="168"/>
      <c r="O190" s="168"/>
      <c r="P190" s="168"/>
      <c r="Q190" s="168"/>
      <c r="R190" s="168"/>
      <c r="S190" s="317"/>
      <c r="T190" s="49" t="str">
        <f>HLOOKUP(F156,リスト!$N$7:$AC$25,9,)</f>
        <v>対象</v>
      </c>
      <c r="U190" s="47" t="str">
        <f t="shared" si="166"/>
        <v/>
      </c>
    </row>
    <row r="191" spans="1:21">
      <c r="A191" s="1">
        <f t="shared" ref="A191:B191" si="175">A190</f>
        <v>4</v>
      </c>
      <c r="B191" s="1">
        <f t="shared" si="175"/>
        <v>0</v>
      </c>
      <c r="C191" s="319"/>
      <c r="D191" s="328" t="s">
        <v>94</v>
      </c>
      <c r="E191" s="328"/>
      <c r="F191" s="304" t="s">
        <v>84</v>
      </c>
      <c r="G191" s="304"/>
      <c r="H191" s="305"/>
      <c r="I191" s="305"/>
      <c r="J191" s="306"/>
      <c r="K191" s="307"/>
      <c r="L191" s="308">
        <f t="shared" si="168"/>
        <v>0</v>
      </c>
      <c r="M191" s="309"/>
      <c r="N191" s="167"/>
      <c r="O191" s="167"/>
      <c r="P191" s="167"/>
      <c r="Q191" s="167"/>
      <c r="R191" s="167"/>
      <c r="S191" s="310"/>
      <c r="T191" s="49" t="str">
        <f>HLOOKUP(F156,リスト!$N$7:$AC$25,10,)</f>
        <v>対象</v>
      </c>
      <c r="U191" s="47" t="str">
        <f t="shared" si="166"/>
        <v/>
      </c>
    </row>
    <row r="192" spans="1:21">
      <c r="A192" s="1">
        <f t="shared" ref="A192:B192" si="176">A191</f>
        <v>4</v>
      </c>
      <c r="B192" s="1">
        <f t="shared" si="176"/>
        <v>0</v>
      </c>
      <c r="C192" s="319"/>
      <c r="D192" s="328"/>
      <c r="E192" s="328"/>
      <c r="F192" s="353" t="s">
        <v>85</v>
      </c>
      <c r="G192" s="353"/>
      <c r="H192" s="354"/>
      <c r="I192" s="354"/>
      <c r="J192" s="355"/>
      <c r="K192" s="356"/>
      <c r="L192" s="357">
        <f t="shared" si="168"/>
        <v>0</v>
      </c>
      <c r="M192" s="358"/>
      <c r="N192" s="359"/>
      <c r="O192" s="359"/>
      <c r="P192" s="359"/>
      <c r="Q192" s="359"/>
      <c r="R192" s="359"/>
      <c r="S192" s="360"/>
      <c r="T192" s="49" t="str">
        <f>HLOOKUP(F156,リスト!$N$7:$AC$25,11,)</f>
        <v>対象外</v>
      </c>
      <c r="U192" s="47" t="str">
        <f t="shared" si="166"/>
        <v/>
      </c>
    </row>
    <row r="193" spans="1:22">
      <c r="A193" s="1">
        <f t="shared" ref="A193:B193" si="177">A192</f>
        <v>4</v>
      </c>
      <c r="B193" s="1">
        <f t="shared" si="177"/>
        <v>0</v>
      </c>
      <c r="C193" s="319"/>
      <c r="D193" s="328"/>
      <c r="E193" s="328"/>
      <c r="F193" s="311" t="s">
        <v>86</v>
      </c>
      <c r="G193" s="311"/>
      <c r="H193" s="312"/>
      <c r="I193" s="312"/>
      <c r="J193" s="313"/>
      <c r="K193" s="314"/>
      <c r="L193" s="315">
        <f t="shared" si="168"/>
        <v>0</v>
      </c>
      <c r="M193" s="316"/>
      <c r="N193" s="168"/>
      <c r="O193" s="168"/>
      <c r="P193" s="168"/>
      <c r="Q193" s="168"/>
      <c r="R193" s="168"/>
      <c r="S193" s="317"/>
      <c r="T193" s="49" t="str">
        <f>HLOOKUP(F156,リスト!$N$7:$AC$25,12,)</f>
        <v>対象</v>
      </c>
      <c r="U193" s="47" t="str">
        <f t="shared" si="166"/>
        <v/>
      </c>
    </row>
    <row r="194" spans="1:22">
      <c r="A194" s="1">
        <f t="shared" ref="A194:B194" si="178">A193</f>
        <v>4</v>
      </c>
      <c r="B194" s="1">
        <f t="shared" si="178"/>
        <v>0</v>
      </c>
      <c r="C194" s="319"/>
      <c r="D194" s="328" t="s">
        <v>95</v>
      </c>
      <c r="E194" s="328"/>
      <c r="F194" s="328" t="s">
        <v>95</v>
      </c>
      <c r="G194" s="328"/>
      <c r="H194" s="347"/>
      <c r="I194" s="347"/>
      <c r="J194" s="348"/>
      <c r="K194" s="349"/>
      <c r="L194" s="350">
        <f t="shared" si="168"/>
        <v>0</v>
      </c>
      <c r="M194" s="351"/>
      <c r="N194" s="128"/>
      <c r="O194" s="128"/>
      <c r="P194" s="128"/>
      <c r="Q194" s="128"/>
      <c r="R194" s="128"/>
      <c r="S194" s="352"/>
      <c r="T194" s="49" t="str">
        <f>HLOOKUP(F156,リスト!$N$7:$AC$25,13,)</f>
        <v>対象外</v>
      </c>
      <c r="U194" s="47" t="str">
        <f t="shared" si="166"/>
        <v/>
      </c>
    </row>
    <row r="195" spans="1:22">
      <c r="A195" s="1">
        <f t="shared" ref="A195:B195" si="179">A194</f>
        <v>4</v>
      </c>
      <c r="B195" s="1">
        <f t="shared" si="179"/>
        <v>0</v>
      </c>
      <c r="C195" s="319"/>
      <c r="D195" s="327" t="s">
        <v>98</v>
      </c>
      <c r="E195" s="328"/>
      <c r="F195" s="304" t="s">
        <v>87</v>
      </c>
      <c r="G195" s="304"/>
      <c r="H195" s="305"/>
      <c r="I195" s="305"/>
      <c r="J195" s="306"/>
      <c r="K195" s="307"/>
      <c r="L195" s="308">
        <f t="shared" si="168"/>
        <v>0</v>
      </c>
      <c r="M195" s="309"/>
      <c r="N195" s="167"/>
      <c r="O195" s="167"/>
      <c r="P195" s="167"/>
      <c r="Q195" s="167"/>
      <c r="R195" s="167"/>
      <c r="S195" s="310"/>
      <c r="T195" s="49" t="str">
        <f>HLOOKUP(F156,リスト!$N$7:$AC$25,14,)</f>
        <v>対象</v>
      </c>
      <c r="U195" s="47" t="str">
        <f t="shared" si="166"/>
        <v/>
      </c>
    </row>
    <row r="196" spans="1:22">
      <c r="A196" s="1">
        <f t="shared" ref="A196:B196" si="180">A195</f>
        <v>4</v>
      </c>
      <c r="B196" s="1">
        <f t="shared" si="180"/>
        <v>0</v>
      </c>
      <c r="C196" s="319"/>
      <c r="D196" s="328"/>
      <c r="E196" s="328"/>
      <c r="F196" s="311" t="s">
        <v>88</v>
      </c>
      <c r="G196" s="311"/>
      <c r="H196" s="312"/>
      <c r="I196" s="312"/>
      <c r="J196" s="313"/>
      <c r="K196" s="314"/>
      <c r="L196" s="315">
        <f t="shared" si="168"/>
        <v>0</v>
      </c>
      <c r="M196" s="316"/>
      <c r="N196" s="168"/>
      <c r="O196" s="168"/>
      <c r="P196" s="168"/>
      <c r="Q196" s="168"/>
      <c r="R196" s="168"/>
      <c r="S196" s="317"/>
      <c r="T196" s="49" t="str">
        <f>HLOOKUP(F156,リスト!$N$7:$AC$25,15,)</f>
        <v>対象</v>
      </c>
      <c r="U196" s="47" t="str">
        <f t="shared" si="166"/>
        <v/>
      </c>
    </row>
    <row r="197" spans="1:22">
      <c r="A197" s="1">
        <f t="shared" ref="A197:B197" si="181">A196</f>
        <v>4</v>
      </c>
      <c r="B197" s="1">
        <f t="shared" si="181"/>
        <v>0</v>
      </c>
      <c r="C197" s="319"/>
      <c r="D197" s="346" t="s">
        <v>96</v>
      </c>
      <c r="E197" s="346"/>
      <c r="F197" s="328" t="s">
        <v>89</v>
      </c>
      <c r="G197" s="328"/>
      <c r="H197" s="347"/>
      <c r="I197" s="347"/>
      <c r="J197" s="348"/>
      <c r="K197" s="349"/>
      <c r="L197" s="350">
        <f t="shared" si="168"/>
        <v>0</v>
      </c>
      <c r="M197" s="351"/>
      <c r="N197" s="128"/>
      <c r="O197" s="128"/>
      <c r="P197" s="128"/>
      <c r="Q197" s="128"/>
      <c r="R197" s="128"/>
      <c r="S197" s="352"/>
      <c r="T197" s="49" t="str">
        <f>HLOOKUP(F156,リスト!$N$7:$AC$25,16,)</f>
        <v>対象</v>
      </c>
      <c r="U197" s="47" t="str">
        <f t="shared" si="166"/>
        <v/>
      </c>
    </row>
    <row r="198" spans="1:22">
      <c r="A198" s="1">
        <f t="shared" ref="A198:B198" si="182">A197</f>
        <v>4</v>
      </c>
      <c r="B198" s="1">
        <f t="shared" si="182"/>
        <v>0</v>
      </c>
      <c r="C198" s="319"/>
      <c r="D198" s="328" t="s">
        <v>97</v>
      </c>
      <c r="E198" s="328"/>
      <c r="F198" s="304" t="s">
        <v>90</v>
      </c>
      <c r="G198" s="304"/>
      <c r="H198" s="305"/>
      <c r="I198" s="305"/>
      <c r="J198" s="306"/>
      <c r="K198" s="307"/>
      <c r="L198" s="308">
        <f t="shared" si="168"/>
        <v>0</v>
      </c>
      <c r="M198" s="309"/>
      <c r="N198" s="167"/>
      <c r="O198" s="167"/>
      <c r="P198" s="167"/>
      <c r="Q198" s="167"/>
      <c r="R198" s="167"/>
      <c r="S198" s="310"/>
      <c r="T198" s="49" t="str">
        <f>HLOOKUP(F156,リスト!$N$7:$AC$25,17,)</f>
        <v>対象</v>
      </c>
      <c r="U198" s="47" t="str">
        <f t="shared" si="166"/>
        <v/>
      </c>
    </row>
    <row r="199" spans="1:22">
      <c r="A199" s="1">
        <f t="shared" ref="A199:B199" si="183">A198</f>
        <v>4</v>
      </c>
      <c r="B199" s="1">
        <f t="shared" si="183"/>
        <v>0</v>
      </c>
      <c r="C199" s="319"/>
      <c r="D199" s="328"/>
      <c r="E199" s="328"/>
      <c r="F199" s="311" t="s">
        <v>91</v>
      </c>
      <c r="G199" s="311"/>
      <c r="H199" s="312"/>
      <c r="I199" s="312"/>
      <c r="J199" s="313"/>
      <c r="K199" s="314"/>
      <c r="L199" s="315">
        <f t="shared" si="168"/>
        <v>0</v>
      </c>
      <c r="M199" s="316"/>
      <c r="N199" s="168"/>
      <c r="O199" s="168"/>
      <c r="P199" s="168"/>
      <c r="Q199" s="168"/>
      <c r="R199" s="168"/>
      <c r="S199" s="317"/>
      <c r="T199" s="49" t="str">
        <f>HLOOKUP(F156,リスト!$N$7:$AC$25,18,)</f>
        <v>対象外</v>
      </c>
      <c r="U199" s="47" t="str">
        <f t="shared" si="166"/>
        <v/>
      </c>
    </row>
    <row r="200" spans="1:22" ht="15" thickBot="1">
      <c r="A200" s="1">
        <f t="shared" ref="A200:B200" si="184">A199</f>
        <v>4</v>
      </c>
      <c r="B200" s="1">
        <f t="shared" si="184"/>
        <v>0</v>
      </c>
      <c r="C200" s="319"/>
      <c r="D200" s="329" t="s">
        <v>70</v>
      </c>
      <c r="E200" s="329"/>
      <c r="F200" s="329" t="s">
        <v>70</v>
      </c>
      <c r="G200" s="329"/>
      <c r="H200" s="330"/>
      <c r="I200" s="330"/>
      <c r="J200" s="331"/>
      <c r="K200" s="332"/>
      <c r="L200" s="333">
        <f t="shared" si="168"/>
        <v>0</v>
      </c>
      <c r="M200" s="334"/>
      <c r="N200" s="335"/>
      <c r="O200" s="335"/>
      <c r="P200" s="335"/>
      <c r="Q200" s="335"/>
      <c r="R200" s="335"/>
      <c r="S200" s="336"/>
      <c r="T200" s="49" t="str">
        <f>HLOOKUP(F156,リスト!$N$7:$AC$25,19,)</f>
        <v>対象</v>
      </c>
      <c r="U200" s="47" t="str">
        <f t="shared" si="166"/>
        <v/>
      </c>
    </row>
    <row r="201" spans="1:22" ht="15.6" thickTop="1" thickBot="1">
      <c r="A201" s="1">
        <f t="shared" ref="A201:B201" si="185">A200</f>
        <v>4</v>
      </c>
      <c r="B201" s="1">
        <f t="shared" si="185"/>
        <v>0</v>
      </c>
      <c r="C201" s="320"/>
      <c r="D201" s="337" t="s">
        <v>71</v>
      </c>
      <c r="E201" s="338"/>
      <c r="F201" s="338"/>
      <c r="G201" s="339"/>
      <c r="H201" s="340">
        <f>SUM(H183:I200)</f>
        <v>0</v>
      </c>
      <c r="I201" s="340"/>
      <c r="J201" s="341">
        <f t="shared" ref="J201" si="186">SUM(J183:K200)</f>
        <v>0</v>
      </c>
      <c r="K201" s="342"/>
      <c r="L201" s="342">
        <f t="shared" ref="L201" si="187">SUM(L183:M200)</f>
        <v>0</v>
      </c>
      <c r="M201" s="343"/>
      <c r="N201" s="344"/>
      <c r="O201" s="344"/>
      <c r="P201" s="344"/>
      <c r="Q201" s="344"/>
      <c r="R201" s="344"/>
      <c r="S201" s="345"/>
      <c r="T201" s="49"/>
    </row>
    <row r="202" spans="1:22">
      <c r="A202" s="1">
        <f>F205</f>
        <v>5</v>
      </c>
      <c r="B202" s="1">
        <f>IF(H226&gt;0,1,0)</f>
        <v>0</v>
      </c>
      <c r="C202" s="179" t="s">
        <v>41</v>
      </c>
      <c r="D202" s="179"/>
      <c r="E202" s="179"/>
      <c r="U202" s="11" t="s">
        <v>43</v>
      </c>
      <c r="V202" s="11" t="s">
        <v>157</v>
      </c>
    </row>
    <row r="203" spans="1:22">
      <c r="A203" s="1">
        <f>A202</f>
        <v>5</v>
      </c>
      <c r="B203" s="1">
        <f>B202</f>
        <v>0</v>
      </c>
      <c r="C203" s="223" t="str">
        <f>"トップスポーツクラブ強化事業　"&amp;基本!$G$24</f>
        <v>トップスポーツクラブ強化事業　事業計画書</v>
      </c>
      <c r="D203" s="223"/>
      <c r="E203" s="223"/>
      <c r="F203" s="223"/>
      <c r="G203" s="223"/>
      <c r="H203" s="223"/>
      <c r="I203" s="223"/>
      <c r="J203" s="223"/>
      <c r="K203" s="223"/>
      <c r="L203" s="223"/>
      <c r="M203" s="223"/>
      <c r="N203" s="223"/>
      <c r="O203" s="223"/>
      <c r="P203" s="223"/>
      <c r="Q203" s="223"/>
      <c r="R203" s="223"/>
      <c r="S203" s="223"/>
      <c r="U203" s="16" t="str">
        <f t="shared" ref="U203:V206" si="188">IF(U153="","",U153)</f>
        <v>トップスポーツクラブ強化事業</v>
      </c>
      <c r="V203" s="16" t="str">
        <f t="shared" si="188"/>
        <v>トップクラブ</v>
      </c>
    </row>
    <row r="204" spans="1:22" ht="15" thickBot="1">
      <c r="A204" s="1">
        <f t="shared" ref="A204:B204" si="189">A203</f>
        <v>5</v>
      </c>
      <c r="B204" s="1">
        <f t="shared" si="189"/>
        <v>0</v>
      </c>
      <c r="C204" s="386" t="s">
        <v>42</v>
      </c>
      <c r="D204" s="386"/>
      <c r="U204" s="28" t="str">
        <f t="shared" si="188"/>
        <v/>
      </c>
      <c r="V204" s="28" t="str">
        <f t="shared" si="188"/>
        <v/>
      </c>
    </row>
    <row r="205" spans="1:22" ht="15" thickBot="1">
      <c r="A205" s="1">
        <f t="shared" ref="A205:B205" si="190">A204</f>
        <v>5</v>
      </c>
      <c r="B205" s="1">
        <f t="shared" si="190"/>
        <v>0</v>
      </c>
      <c r="C205" s="413" t="s">
        <v>44</v>
      </c>
      <c r="D205" s="414"/>
      <c r="E205" s="414"/>
      <c r="F205" s="415">
        <f>F155+1</f>
        <v>5</v>
      </c>
      <c r="G205" s="416"/>
      <c r="U205" s="28" t="str">
        <f t="shared" si="188"/>
        <v/>
      </c>
      <c r="V205" s="28" t="str">
        <f t="shared" si="188"/>
        <v/>
      </c>
    </row>
    <row r="206" spans="1:22">
      <c r="A206" s="1">
        <f t="shared" ref="A206:B206" si="191">A205</f>
        <v>5</v>
      </c>
      <c r="B206" s="1">
        <f t="shared" si="191"/>
        <v>0</v>
      </c>
      <c r="C206" s="417" t="s">
        <v>43</v>
      </c>
      <c r="D206" s="361"/>
      <c r="E206" s="361"/>
      <c r="F206" s="418" t="s">
        <v>26</v>
      </c>
      <c r="G206" s="418"/>
      <c r="H206" s="418"/>
      <c r="I206" s="418"/>
      <c r="J206" s="418"/>
      <c r="K206" s="418"/>
      <c r="L206" s="418"/>
      <c r="M206" s="361" t="s">
        <v>47</v>
      </c>
      <c r="N206" s="361"/>
      <c r="O206" s="361"/>
      <c r="P206" s="418"/>
      <c r="Q206" s="418"/>
      <c r="R206" s="418"/>
      <c r="S206" s="419"/>
      <c r="T206" s="64" t="str">
        <f>IF(F206="","",VLOOKUP(F206,U203:V206,2,))</f>
        <v>トップクラブ</v>
      </c>
      <c r="U206" s="18" t="str">
        <f t="shared" si="188"/>
        <v/>
      </c>
      <c r="V206" s="18" t="str">
        <f t="shared" si="188"/>
        <v/>
      </c>
    </row>
    <row r="207" spans="1:22">
      <c r="A207" s="1">
        <f t="shared" ref="A207:B207" si="192">A206</f>
        <v>5</v>
      </c>
      <c r="B207" s="1">
        <f t="shared" si="192"/>
        <v>0</v>
      </c>
      <c r="C207" s="404" t="s">
        <v>141</v>
      </c>
      <c r="D207" s="405"/>
      <c r="E207" s="403"/>
      <c r="F207" s="406"/>
      <c r="G207" s="407"/>
      <c r="H207" s="407"/>
      <c r="I207" s="407"/>
      <c r="J207" s="407"/>
      <c r="K207" s="407"/>
      <c r="L207" s="407"/>
      <c r="M207" s="407"/>
      <c r="N207" s="407"/>
      <c r="O207" s="407"/>
      <c r="P207" s="407"/>
      <c r="Q207" s="407"/>
      <c r="R207" s="407"/>
      <c r="S207" s="408"/>
      <c r="U207" s="50"/>
    </row>
    <row r="208" spans="1:22">
      <c r="A208" s="1">
        <f t="shared" ref="A208:B208" si="193">A207</f>
        <v>5</v>
      </c>
      <c r="B208" s="1">
        <f t="shared" si="193"/>
        <v>0</v>
      </c>
      <c r="C208" s="398" t="s">
        <v>45</v>
      </c>
      <c r="D208" s="362"/>
      <c r="E208" s="362"/>
      <c r="F208" s="409"/>
      <c r="G208" s="410"/>
      <c r="H208" s="410"/>
      <c r="I208" s="20" t="str">
        <f>IF(F208="","～",IF(J208="","","～"))</f>
        <v>～</v>
      </c>
      <c r="J208" s="410"/>
      <c r="K208" s="410"/>
      <c r="L208" s="410"/>
      <c r="M208" s="21" t="s">
        <v>46</v>
      </c>
      <c r="N208" s="411" t="str">
        <f>IF(T208=1,IF(F208="","",IF(J208="","",IF(F208=J208,"日帰り",(J208-F208)&amp;"泊"&amp;(J208-F208+1)&amp;"日"))),"")</f>
        <v/>
      </c>
      <c r="O208" s="411"/>
      <c r="P208" s="411"/>
      <c r="Q208" s="13" t="s">
        <v>62</v>
      </c>
      <c r="R208" s="192"/>
      <c r="S208" s="412"/>
      <c r="T208" s="48">
        <v>0</v>
      </c>
    </row>
    <row r="209" spans="1:24">
      <c r="A209" s="1">
        <f t="shared" ref="A209:B209" si="194">A208</f>
        <v>5</v>
      </c>
      <c r="B209" s="1">
        <f t="shared" si="194"/>
        <v>0</v>
      </c>
      <c r="C209" s="398" t="s">
        <v>48</v>
      </c>
      <c r="D209" s="387" t="s">
        <v>49</v>
      </c>
      <c r="E209" s="387"/>
      <c r="F209" s="399"/>
      <c r="G209" s="399"/>
      <c r="H209" s="399"/>
      <c r="I209" s="399"/>
      <c r="J209" s="399"/>
      <c r="K209" s="399"/>
      <c r="L209" s="399"/>
      <c r="M209" s="399"/>
      <c r="N209" s="399"/>
      <c r="O209" s="399"/>
      <c r="P209" s="399"/>
      <c r="Q209" s="399"/>
      <c r="R209" s="399"/>
      <c r="S209" s="400"/>
      <c r="U209" s="154" t="s">
        <v>47</v>
      </c>
      <c r="V209" s="154"/>
      <c r="W209" s="154"/>
      <c r="X209" s="154"/>
    </row>
    <row r="210" spans="1:24">
      <c r="A210" s="1">
        <f t="shared" ref="A210:B210" si="195">A209</f>
        <v>5</v>
      </c>
      <c r="B210" s="1">
        <f t="shared" si="195"/>
        <v>0</v>
      </c>
      <c r="C210" s="398"/>
      <c r="D210" s="395" t="s">
        <v>7</v>
      </c>
      <c r="E210" s="395"/>
      <c r="F210" s="396"/>
      <c r="G210" s="396"/>
      <c r="H210" s="396"/>
      <c r="I210" s="396"/>
      <c r="J210" s="396"/>
      <c r="K210" s="396"/>
      <c r="L210" s="396"/>
      <c r="M210" s="396"/>
      <c r="N210" s="396"/>
      <c r="O210" s="396"/>
      <c r="P210" s="396"/>
      <c r="Q210" s="396"/>
      <c r="R210" s="396"/>
      <c r="S210" s="397"/>
      <c r="U210" s="61" t="str">
        <f>U203</f>
        <v>トップスポーツクラブ強化事業</v>
      </c>
      <c r="V210" s="61" t="str">
        <f>U204</f>
        <v/>
      </c>
      <c r="W210" s="61" t="str">
        <f>U205</f>
        <v/>
      </c>
      <c r="X210" s="61" t="str">
        <f>U206</f>
        <v/>
      </c>
    </row>
    <row r="211" spans="1:24">
      <c r="A211" s="1">
        <f t="shared" ref="A211:B211" si="196">A210</f>
        <v>5</v>
      </c>
      <c r="B211" s="1">
        <f t="shared" si="196"/>
        <v>0</v>
      </c>
      <c r="C211" s="398" t="s">
        <v>50</v>
      </c>
      <c r="D211" s="387" t="s">
        <v>49</v>
      </c>
      <c r="E211" s="387"/>
      <c r="F211" s="399"/>
      <c r="G211" s="399"/>
      <c r="H211" s="399"/>
      <c r="I211" s="399"/>
      <c r="J211" s="399"/>
      <c r="K211" s="399"/>
      <c r="L211" s="399"/>
      <c r="M211" s="399"/>
      <c r="N211" s="399"/>
      <c r="O211" s="399"/>
      <c r="P211" s="399"/>
      <c r="Q211" s="399"/>
      <c r="R211" s="399"/>
      <c r="S211" s="400"/>
      <c r="U211" s="6" t="str">
        <f t="shared" ref="U211:X214" si="197">IF(U161="","",U161)</f>
        <v>①強化活動</v>
      </c>
      <c r="V211" s="6" t="str">
        <f t="shared" si="197"/>
        <v/>
      </c>
      <c r="W211" s="6" t="str">
        <f t="shared" si="197"/>
        <v/>
      </c>
      <c r="X211" s="6" t="str">
        <f t="shared" si="197"/>
        <v/>
      </c>
    </row>
    <row r="212" spans="1:24">
      <c r="A212" s="1">
        <f t="shared" ref="A212:B212" si="198">A211</f>
        <v>5</v>
      </c>
      <c r="B212" s="1">
        <f t="shared" si="198"/>
        <v>0</v>
      </c>
      <c r="C212" s="398"/>
      <c r="D212" s="395" t="s">
        <v>7</v>
      </c>
      <c r="E212" s="395"/>
      <c r="F212" s="396"/>
      <c r="G212" s="396"/>
      <c r="H212" s="396"/>
      <c r="I212" s="396"/>
      <c r="J212" s="396"/>
      <c r="K212" s="396"/>
      <c r="L212" s="396"/>
      <c r="M212" s="396"/>
      <c r="N212" s="396"/>
      <c r="O212" s="396"/>
      <c r="P212" s="396"/>
      <c r="Q212" s="396"/>
      <c r="R212" s="396"/>
      <c r="S212" s="397"/>
      <c r="U212" s="8" t="str">
        <f t="shared" si="197"/>
        <v>②トップ招へい</v>
      </c>
      <c r="V212" s="8" t="str">
        <f t="shared" si="197"/>
        <v/>
      </c>
      <c r="W212" s="8" t="str">
        <f t="shared" si="197"/>
        <v/>
      </c>
      <c r="X212" s="8" t="str">
        <f t="shared" si="197"/>
        <v/>
      </c>
    </row>
    <row r="213" spans="1:24">
      <c r="A213" s="1">
        <f t="shared" ref="A213:B213" si="199">A212</f>
        <v>5</v>
      </c>
      <c r="B213" s="1">
        <f t="shared" si="199"/>
        <v>0</v>
      </c>
      <c r="C213" s="401" t="s">
        <v>51</v>
      </c>
      <c r="D213" s="362" t="s">
        <v>52</v>
      </c>
      <c r="E213" s="362"/>
      <c r="F213" s="362" t="s">
        <v>55</v>
      </c>
      <c r="G213" s="402"/>
      <c r="H213" s="369" t="s">
        <v>56</v>
      </c>
      <c r="I213" s="367"/>
      <c r="J213" s="403" t="s">
        <v>57</v>
      </c>
      <c r="K213" s="402"/>
      <c r="L213" s="369" t="s">
        <v>58</v>
      </c>
      <c r="M213" s="367"/>
      <c r="N213" s="403" t="s">
        <v>59</v>
      </c>
      <c r="O213" s="402"/>
      <c r="P213" s="369" t="s">
        <v>60</v>
      </c>
      <c r="Q213" s="362"/>
      <c r="R213" s="403" t="s">
        <v>32</v>
      </c>
      <c r="S213" s="366"/>
      <c r="U213" s="8" t="str">
        <f t="shared" si="197"/>
        <v/>
      </c>
      <c r="V213" s="8" t="str">
        <f t="shared" si="197"/>
        <v/>
      </c>
      <c r="W213" s="8" t="str">
        <f t="shared" si="197"/>
        <v/>
      </c>
      <c r="X213" s="8" t="str">
        <f t="shared" si="197"/>
        <v/>
      </c>
    </row>
    <row r="214" spans="1:24">
      <c r="A214" s="1">
        <f t="shared" ref="A214:B214" si="200">A213</f>
        <v>5</v>
      </c>
      <c r="B214" s="1">
        <f t="shared" si="200"/>
        <v>0</v>
      </c>
      <c r="C214" s="398"/>
      <c r="D214" s="387" t="s">
        <v>53</v>
      </c>
      <c r="E214" s="387"/>
      <c r="F214" s="51" t="s">
        <v>134</v>
      </c>
      <c r="G214" s="22" t="s">
        <v>61</v>
      </c>
      <c r="H214" s="53" t="s">
        <v>134</v>
      </c>
      <c r="I214" s="23" t="s">
        <v>61</v>
      </c>
      <c r="J214" s="55" t="s">
        <v>134</v>
      </c>
      <c r="K214" s="22" t="s">
        <v>61</v>
      </c>
      <c r="L214" s="53" t="s">
        <v>134</v>
      </c>
      <c r="M214" s="23" t="s">
        <v>61</v>
      </c>
      <c r="N214" s="55" t="s">
        <v>134</v>
      </c>
      <c r="O214" s="22" t="s">
        <v>61</v>
      </c>
      <c r="P214" s="53" t="s">
        <v>134</v>
      </c>
      <c r="Q214" s="24" t="s">
        <v>61</v>
      </c>
      <c r="R214" s="22">
        <f>指導者!N$35</f>
        <v>0</v>
      </c>
      <c r="S214" s="29" t="s">
        <v>61</v>
      </c>
      <c r="U214" s="10" t="str">
        <f t="shared" si="197"/>
        <v/>
      </c>
      <c r="V214" s="10" t="str">
        <f t="shared" si="197"/>
        <v/>
      </c>
      <c r="W214" s="10" t="str">
        <f t="shared" si="197"/>
        <v/>
      </c>
      <c r="X214" s="10" t="str">
        <f t="shared" si="197"/>
        <v/>
      </c>
    </row>
    <row r="215" spans="1:24">
      <c r="A215" s="1">
        <f t="shared" ref="A215:B215" si="201">A214</f>
        <v>5</v>
      </c>
      <c r="B215" s="1">
        <f t="shared" si="201"/>
        <v>0</v>
      </c>
      <c r="C215" s="398"/>
      <c r="D215" s="395" t="s">
        <v>54</v>
      </c>
      <c r="E215" s="395"/>
      <c r="F215" s="52" t="s">
        <v>134</v>
      </c>
      <c r="G215" s="25" t="s">
        <v>61</v>
      </c>
      <c r="H215" s="54" t="s">
        <v>134</v>
      </c>
      <c r="I215" s="26" t="s">
        <v>61</v>
      </c>
      <c r="J215" s="56" t="s">
        <v>134</v>
      </c>
      <c r="K215" s="25" t="s">
        <v>61</v>
      </c>
      <c r="L215" s="54" t="s">
        <v>134</v>
      </c>
      <c r="M215" s="26" t="s">
        <v>61</v>
      </c>
      <c r="N215" s="56" t="s">
        <v>134</v>
      </c>
      <c r="O215" s="25" t="s">
        <v>61</v>
      </c>
      <c r="P215" s="54" t="s">
        <v>134</v>
      </c>
      <c r="Q215" s="27" t="s">
        <v>61</v>
      </c>
      <c r="R215" s="25">
        <f>選手!N$332</f>
        <v>0</v>
      </c>
      <c r="S215" s="30" t="s">
        <v>61</v>
      </c>
    </row>
    <row r="216" spans="1:24">
      <c r="A216" s="1">
        <f t="shared" ref="A216:B216" si="202">A215</f>
        <v>5</v>
      </c>
      <c r="B216" s="1">
        <f t="shared" si="202"/>
        <v>0</v>
      </c>
      <c r="C216" s="370" t="s">
        <v>63</v>
      </c>
      <c r="D216" s="371"/>
      <c r="E216" s="372"/>
      <c r="F216" s="287"/>
      <c r="G216" s="379"/>
      <c r="H216" s="379"/>
      <c r="I216" s="379"/>
      <c r="J216" s="379"/>
      <c r="K216" s="379"/>
      <c r="L216" s="379"/>
      <c r="M216" s="379"/>
      <c r="N216" s="379"/>
      <c r="O216" s="379"/>
      <c r="P216" s="379"/>
      <c r="Q216" s="379"/>
      <c r="R216" s="379"/>
      <c r="S216" s="380"/>
    </row>
    <row r="217" spans="1:24">
      <c r="A217" s="1">
        <f t="shared" ref="A217:B217" si="203">A216</f>
        <v>5</v>
      </c>
      <c r="B217" s="1">
        <f t="shared" si="203"/>
        <v>0</v>
      </c>
      <c r="C217" s="373"/>
      <c r="D217" s="374"/>
      <c r="E217" s="375"/>
      <c r="F217" s="289"/>
      <c r="G217" s="381"/>
      <c r="H217" s="381"/>
      <c r="I217" s="381"/>
      <c r="J217" s="381"/>
      <c r="K217" s="381"/>
      <c r="L217" s="381"/>
      <c r="M217" s="381"/>
      <c r="N217" s="381"/>
      <c r="O217" s="381"/>
      <c r="P217" s="381"/>
      <c r="Q217" s="381"/>
      <c r="R217" s="381"/>
      <c r="S217" s="382"/>
    </row>
    <row r="218" spans="1:24">
      <c r="A218" s="1">
        <f t="shared" ref="A218:B218" si="204">A217</f>
        <v>5</v>
      </c>
      <c r="B218" s="1">
        <f t="shared" si="204"/>
        <v>0</v>
      </c>
      <c r="C218" s="373"/>
      <c r="D218" s="374"/>
      <c r="E218" s="375"/>
      <c r="F218" s="289"/>
      <c r="G218" s="381"/>
      <c r="H218" s="381"/>
      <c r="I218" s="381"/>
      <c r="J218" s="381"/>
      <c r="K218" s="381"/>
      <c r="L218" s="381"/>
      <c r="M218" s="381"/>
      <c r="N218" s="381"/>
      <c r="O218" s="381"/>
      <c r="P218" s="381"/>
      <c r="Q218" s="381"/>
      <c r="R218" s="381"/>
      <c r="S218" s="382"/>
    </row>
    <row r="219" spans="1:24">
      <c r="A219" s="1">
        <f t="shared" ref="A219:B219" si="205">A218</f>
        <v>5</v>
      </c>
      <c r="B219" s="1">
        <f t="shared" si="205"/>
        <v>0</v>
      </c>
      <c r="C219" s="373"/>
      <c r="D219" s="374"/>
      <c r="E219" s="375"/>
      <c r="F219" s="289"/>
      <c r="G219" s="381"/>
      <c r="H219" s="381"/>
      <c r="I219" s="381"/>
      <c r="J219" s="381"/>
      <c r="K219" s="381"/>
      <c r="L219" s="381"/>
      <c r="M219" s="381"/>
      <c r="N219" s="381"/>
      <c r="O219" s="381"/>
      <c r="P219" s="381"/>
      <c r="Q219" s="381"/>
      <c r="R219" s="381"/>
      <c r="S219" s="382"/>
    </row>
    <row r="220" spans="1:24">
      <c r="A220" s="1">
        <f t="shared" ref="A220:B220" si="206">A219</f>
        <v>5</v>
      </c>
      <c r="B220" s="1">
        <f t="shared" si="206"/>
        <v>0</v>
      </c>
      <c r="C220" s="373"/>
      <c r="D220" s="374"/>
      <c r="E220" s="375"/>
      <c r="F220" s="289"/>
      <c r="G220" s="381"/>
      <c r="H220" s="381"/>
      <c r="I220" s="381"/>
      <c r="J220" s="381"/>
      <c r="K220" s="381"/>
      <c r="L220" s="381"/>
      <c r="M220" s="381"/>
      <c r="N220" s="381"/>
      <c r="O220" s="381"/>
      <c r="P220" s="381"/>
      <c r="Q220" s="381"/>
      <c r="R220" s="381"/>
      <c r="S220" s="382"/>
    </row>
    <row r="221" spans="1:24">
      <c r="A221" s="1">
        <f t="shared" ref="A221:B221" si="207">A220</f>
        <v>5</v>
      </c>
      <c r="B221" s="1">
        <f t="shared" si="207"/>
        <v>0</v>
      </c>
      <c r="C221" s="373"/>
      <c r="D221" s="374"/>
      <c r="E221" s="375"/>
      <c r="F221" s="289"/>
      <c r="G221" s="381"/>
      <c r="H221" s="381"/>
      <c r="I221" s="381"/>
      <c r="J221" s="381"/>
      <c r="K221" s="381"/>
      <c r="L221" s="381"/>
      <c r="M221" s="381"/>
      <c r="N221" s="381"/>
      <c r="O221" s="381"/>
      <c r="P221" s="381"/>
      <c r="Q221" s="381"/>
      <c r="R221" s="381"/>
      <c r="S221" s="382"/>
    </row>
    <row r="222" spans="1:24" ht="15" thickBot="1">
      <c r="A222" s="1">
        <f t="shared" ref="A222:B222" si="208">A221</f>
        <v>5</v>
      </c>
      <c r="B222" s="1">
        <f t="shared" si="208"/>
        <v>0</v>
      </c>
      <c r="C222" s="376"/>
      <c r="D222" s="377"/>
      <c r="E222" s="378"/>
      <c r="F222" s="383"/>
      <c r="G222" s="384"/>
      <c r="H222" s="384"/>
      <c r="I222" s="384"/>
      <c r="J222" s="384"/>
      <c r="K222" s="384"/>
      <c r="L222" s="384"/>
      <c r="M222" s="384"/>
      <c r="N222" s="384"/>
      <c r="O222" s="384"/>
      <c r="P222" s="384"/>
      <c r="Q222" s="384"/>
      <c r="R222" s="384"/>
      <c r="S222" s="385"/>
    </row>
    <row r="223" spans="1:24">
      <c r="A223" s="1">
        <f t="shared" ref="A223:B223" si="209">A222</f>
        <v>5</v>
      </c>
      <c r="B223" s="1">
        <f t="shared" si="209"/>
        <v>0</v>
      </c>
    </row>
    <row r="224" spans="1:24" ht="15" thickBot="1">
      <c r="A224" s="1">
        <f t="shared" ref="A224:B224" si="210">A223</f>
        <v>5</v>
      </c>
      <c r="B224" s="1">
        <f t="shared" si="210"/>
        <v>0</v>
      </c>
      <c r="C224" s="386" t="s">
        <v>64</v>
      </c>
      <c r="D224" s="386"/>
      <c r="Q224" s="323" t="s">
        <v>65</v>
      </c>
      <c r="R224" s="323"/>
      <c r="S224" s="323"/>
    </row>
    <row r="225" spans="1:21">
      <c r="A225" s="1">
        <f t="shared" ref="A225:B225" si="211">A224</f>
        <v>5</v>
      </c>
      <c r="B225" s="1">
        <f t="shared" si="211"/>
        <v>0</v>
      </c>
      <c r="C225" s="318" t="s">
        <v>66</v>
      </c>
      <c r="D225" s="361" t="s">
        <v>67</v>
      </c>
      <c r="E225" s="361"/>
      <c r="F225" s="361"/>
      <c r="G225" s="361"/>
      <c r="H225" s="361" t="s">
        <v>72</v>
      </c>
      <c r="I225" s="361"/>
      <c r="J225" s="361" t="s">
        <v>11</v>
      </c>
      <c r="K225" s="361"/>
      <c r="L225" s="361"/>
      <c r="M225" s="361"/>
      <c r="N225" s="361"/>
      <c r="O225" s="361"/>
      <c r="P225" s="361"/>
      <c r="Q225" s="361"/>
      <c r="R225" s="361"/>
      <c r="S225" s="365"/>
    </row>
    <row r="226" spans="1:21">
      <c r="A226" s="1">
        <f t="shared" ref="A226:B226" si="212">A225</f>
        <v>5</v>
      </c>
      <c r="B226" s="1">
        <f t="shared" si="212"/>
        <v>0</v>
      </c>
      <c r="C226" s="319"/>
      <c r="D226" s="387" t="s">
        <v>68</v>
      </c>
      <c r="E226" s="387"/>
      <c r="F226" s="387"/>
      <c r="G226" s="387"/>
      <c r="H226" s="388">
        <f>J251</f>
        <v>0</v>
      </c>
      <c r="I226" s="388"/>
      <c r="J226" s="167"/>
      <c r="K226" s="167"/>
      <c r="L226" s="167"/>
      <c r="M226" s="167"/>
      <c r="N226" s="167"/>
      <c r="O226" s="167"/>
      <c r="P226" s="167"/>
      <c r="Q226" s="167"/>
      <c r="R226" s="167"/>
      <c r="S226" s="310"/>
    </row>
    <row r="227" spans="1:21">
      <c r="A227" s="1">
        <f t="shared" ref="A227:B227" si="213">A226</f>
        <v>5</v>
      </c>
      <c r="B227" s="1">
        <f t="shared" si="213"/>
        <v>0</v>
      </c>
      <c r="C227" s="319"/>
      <c r="D227" s="389" t="s">
        <v>135</v>
      </c>
      <c r="E227" s="389"/>
      <c r="F227" s="389"/>
      <c r="G227" s="389"/>
      <c r="H227" s="354"/>
      <c r="I227" s="354"/>
      <c r="J227" s="359"/>
      <c r="K227" s="359"/>
      <c r="L227" s="359"/>
      <c r="M227" s="359"/>
      <c r="N227" s="359"/>
      <c r="O227" s="359"/>
      <c r="P227" s="359"/>
      <c r="Q227" s="359"/>
      <c r="R227" s="359"/>
      <c r="S227" s="360"/>
    </row>
    <row r="228" spans="1:21">
      <c r="A228" s="1">
        <f t="shared" ref="A228:B228" si="214">A227</f>
        <v>5</v>
      </c>
      <c r="B228" s="1">
        <f t="shared" si="214"/>
        <v>0</v>
      </c>
      <c r="C228" s="319"/>
      <c r="D228" s="389" t="s">
        <v>69</v>
      </c>
      <c r="E228" s="389"/>
      <c r="F228" s="389"/>
      <c r="G228" s="389"/>
      <c r="H228" s="354"/>
      <c r="I228" s="354"/>
      <c r="J228" s="359"/>
      <c r="K228" s="359"/>
      <c r="L228" s="359"/>
      <c r="M228" s="359"/>
      <c r="N228" s="359"/>
      <c r="O228" s="359"/>
      <c r="P228" s="359"/>
      <c r="Q228" s="359"/>
      <c r="R228" s="359"/>
      <c r="S228" s="360"/>
    </row>
    <row r="229" spans="1:21" ht="15" thickBot="1">
      <c r="A229" s="1">
        <f t="shared" ref="A229:B229" si="215">A228</f>
        <v>5</v>
      </c>
      <c r="B229" s="1">
        <f t="shared" si="215"/>
        <v>0</v>
      </c>
      <c r="C229" s="319"/>
      <c r="D229" s="390" t="s">
        <v>70</v>
      </c>
      <c r="E229" s="390"/>
      <c r="F229" s="390"/>
      <c r="G229" s="390"/>
      <c r="H229" s="391">
        <f>H251-SUM(H226:I228)</f>
        <v>0</v>
      </c>
      <c r="I229" s="391"/>
      <c r="J229" s="392"/>
      <c r="K229" s="392"/>
      <c r="L229" s="392"/>
      <c r="M229" s="392"/>
      <c r="N229" s="392"/>
      <c r="O229" s="392"/>
      <c r="P229" s="392"/>
      <c r="Q229" s="392"/>
      <c r="R229" s="392"/>
      <c r="S229" s="393"/>
    </row>
    <row r="230" spans="1:21" ht="15.6" thickTop="1" thickBot="1">
      <c r="A230" s="1">
        <f t="shared" ref="A230:B230" si="216">A229</f>
        <v>5</v>
      </c>
      <c r="B230" s="1">
        <f t="shared" si="216"/>
        <v>0</v>
      </c>
      <c r="C230" s="320"/>
      <c r="D230" s="394" t="s">
        <v>71</v>
      </c>
      <c r="E230" s="394"/>
      <c r="F230" s="394"/>
      <c r="G230" s="394"/>
      <c r="H230" s="340">
        <f>SUM(H226:I229)</f>
        <v>0</v>
      </c>
      <c r="I230" s="340"/>
      <c r="J230" s="344"/>
      <c r="K230" s="344"/>
      <c r="L230" s="344"/>
      <c r="M230" s="344"/>
      <c r="N230" s="344"/>
      <c r="O230" s="344"/>
      <c r="P230" s="344"/>
      <c r="Q230" s="344"/>
      <c r="R230" s="344"/>
      <c r="S230" s="345"/>
    </row>
    <row r="231" spans="1:21">
      <c r="A231" s="1">
        <f t="shared" ref="A231:B231" si="217">A230</f>
        <v>5</v>
      </c>
      <c r="B231" s="1">
        <f t="shared" si="217"/>
        <v>0</v>
      </c>
      <c r="C231" s="318" t="s">
        <v>164</v>
      </c>
      <c r="D231" s="361" t="s">
        <v>67</v>
      </c>
      <c r="E231" s="361"/>
      <c r="F231" s="361" t="s">
        <v>76</v>
      </c>
      <c r="G231" s="361"/>
      <c r="H231" s="361" t="s">
        <v>72</v>
      </c>
      <c r="I231" s="363"/>
      <c r="J231" s="364"/>
      <c r="K231" s="361"/>
      <c r="L231" s="361"/>
      <c r="M231" s="361"/>
      <c r="N231" s="361" t="s">
        <v>75</v>
      </c>
      <c r="O231" s="361"/>
      <c r="P231" s="361"/>
      <c r="Q231" s="361"/>
      <c r="R231" s="361"/>
      <c r="S231" s="365"/>
    </row>
    <row r="232" spans="1:21">
      <c r="A232" s="1">
        <f t="shared" ref="A232:B232" si="218">A231</f>
        <v>5</v>
      </c>
      <c r="B232" s="1">
        <f t="shared" si="218"/>
        <v>0</v>
      </c>
      <c r="C232" s="319"/>
      <c r="D232" s="362"/>
      <c r="E232" s="362"/>
      <c r="F232" s="362"/>
      <c r="G232" s="362"/>
      <c r="H232" s="362"/>
      <c r="I232" s="362"/>
      <c r="J232" s="367" t="s">
        <v>73</v>
      </c>
      <c r="K232" s="368"/>
      <c r="L232" s="368" t="s">
        <v>74</v>
      </c>
      <c r="M232" s="369"/>
      <c r="N232" s="362"/>
      <c r="O232" s="362"/>
      <c r="P232" s="362"/>
      <c r="Q232" s="362"/>
      <c r="R232" s="362"/>
      <c r="S232" s="366"/>
    </row>
    <row r="233" spans="1:21">
      <c r="A233" s="1">
        <f t="shared" ref="A233:B233" si="219">A232</f>
        <v>5</v>
      </c>
      <c r="B233" s="1">
        <f t="shared" si="219"/>
        <v>0</v>
      </c>
      <c r="C233" s="319"/>
      <c r="D233" s="328" t="s">
        <v>81</v>
      </c>
      <c r="E233" s="328"/>
      <c r="F233" s="328" t="s">
        <v>81</v>
      </c>
      <c r="G233" s="328"/>
      <c r="H233" s="347"/>
      <c r="I233" s="347"/>
      <c r="J233" s="348"/>
      <c r="K233" s="349"/>
      <c r="L233" s="350">
        <f>H233-J233</f>
        <v>0</v>
      </c>
      <c r="M233" s="351"/>
      <c r="N233" s="128"/>
      <c r="O233" s="128"/>
      <c r="P233" s="128"/>
      <c r="Q233" s="128"/>
      <c r="R233" s="128"/>
      <c r="S233" s="352"/>
      <c r="T233" s="49" t="str">
        <f>HLOOKUP(F206,リスト!$N$7:$AC$25,2,)</f>
        <v>対象外</v>
      </c>
      <c r="U233" s="47" t="str">
        <f t="shared" ref="U233:U250" si="220">IF(T233="対象外",IF(J233&gt;0,"補助対象外経費です!!",""),"")</f>
        <v/>
      </c>
    </row>
    <row r="234" spans="1:21">
      <c r="A234" s="1">
        <f t="shared" ref="A234:B234" si="221">A233</f>
        <v>5</v>
      </c>
      <c r="B234" s="1">
        <f t="shared" si="221"/>
        <v>0</v>
      </c>
      <c r="C234" s="319"/>
      <c r="D234" s="328" t="s">
        <v>92</v>
      </c>
      <c r="E234" s="328"/>
      <c r="F234" s="304" t="s">
        <v>77</v>
      </c>
      <c r="G234" s="304"/>
      <c r="H234" s="305"/>
      <c r="I234" s="305"/>
      <c r="J234" s="306"/>
      <c r="K234" s="307"/>
      <c r="L234" s="308">
        <f t="shared" ref="L234:L250" si="222">H234-J234</f>
        <v>0</v>
      </c>
      <c r="M234" s="309"/>
      <c r="N234" s="167"/>
      <c r="O234" s="167"/>
      <c r="P234" s="167"/>
      <c r="Q234" s="167"/>
      <c r="R234" s="167"/>
      <c r="S234" s="310"/>
      <c r="T234" s="49" t="str">
        <f>HLOOKUP(F206,リスト!$N$7:$AC$25,3,)</f>
        <v>対象</v>
      </c>
      <c r="U234" s="47" t="str">
        <f t="shared" si="220"/>
        <v/>
      </c>
    </row>
    <row r="235" spans="1:21">
      <c r="A235" s="1">
        <f t="shared" ref="A235:B235" si="223">A234</f>
        <v>5</v>
      </c>
      <c r="B235" s="1">
        <f t="shared" si="223"/>
        <v>0</v>
      </c>
      <c r="C235" s="319"/>
      <c r="D235" s="328"/>
      <c r="E235" s="328"/>
      <c r="F235" s="353" t="s">
        <v>78</v>
      </c>
      <c r="G235" s="353"/>
      <c r="H235" s="354"/>
      <c r="I235" s="354"/>
      <c r="J235" s="355"/>
      <c r="K235" s="356"/>
      <c r="L235" s="357">
        <f t="shared" si="222"/>
        <v>0</v>
      </c>
      <c r="M235" s="358"/>
      <c r="N235" s="359"/>
      <c r="O235" s="359"/>
      <c r="P235" s="359"/>
      <c r="Q235" s="359"/>
      <c r="R235" s="359"/>
      <c r="S235" s="360"/>
      <c r="T235" s="49" t="str">
        <f>HLOOKUP(F206,リスト!$N$7:$AC$25,4,)</f>
        <v>対象</v>
      </c>
      <c r="U235" s="47" t="str">
        <f t="shared" si="220"/>
        <v/>
      </c>
    </row>
    <row r="236" spans="1:21">
      <c r="A236" s="1">
        <f t="shared" ref="A236:B236" si="224">A235</f>
        <v>5</v>
      </c>
      <c r="B236" s="1">
        <f t="shared" si="224"/>
        <v>0</v>
      </c>
      <c r="C236" s="319"/>
      <c r="D236" s="328"/>
      <c r="E236" s="328"/>
      <c r="F236" s="311" t="s">
        <v>79</v>
      </c>
      <c r="G236" s="311"/>
      <c r="H236" s="312"/>
      <c r="I236" s="312"/>
      <c r="J236" s="313"/>
      <c r="K236" s="314"/>
      <c r="L236" s="315">
        <f t="shared" si="222"/>
        <v>0</v>
      </c>
      <c r="M236" s="316"/>
      <c r="N236" s="168"/>
      <c r="O236" s="168"/>
      <c r="P236" s="168"/>
      <c r="Q236" s="168"/>
      <c r="R236" s="168"/>
      <c r="S236" s="317"/>
      <c r="T236" s="49" t="str">
        <f>HLOOKUP(F206,リスト!$N$7:$AC$25,5,)</f>
        <v>対象</v>
      </c>
      <c r="U236" s="47" t="str">
        <f t="shared" si="220"/>
        <v/>
      </c>
    </row>
    <row r="237" spans="1:21">
      <c r="A237" s="1">
        <f t="shared" ref="A237:B237" si="225">A236</f>
        <v>5</v>
      </c>
      <c r="B237" s="1">
        <f t="shared" si="225"/>
        <v>0</v>
      </c>
      <c r="C237" s="319"/>
      <c r="D237" s="328" t="s">
        <v>93</v>
      </c>
      <c r="E237" s="328"/>
      <c r="F237" s="304" t="s">
        <v>80</v>
      </c>
      <c r="G237" s="304"/>
      <c r="H237" s="305"/>
      <c r="I237" s="305"/>
      <c r="J237" s="306"/>
      <c r="K237" s="307"/>
      <c r="L237" s="308">
        <f t="shared" si="222"/>
        <v>0</v>
      </c>
      <c r="M237" s="309"/>
      <c r="N237" s="167"/>
      <c r="O237" s="167"/>
      <c r="P237" s="167"/>
      <c r="Q237" s="167"/>
      <c r="R237" s="167"/>
      <c r="S237" s="310"/>
      <c r="T237" s="49" t="str">
        <f>HLOOKUP(F206,リスト!$N$7:$AC$25,6,)</f>
        <v>対象</v>
      </c>
      <c r="U237" s="47" t="str">
        <f t="shared" si="220"/>
        <v/>
      </c>
    </row>
    <row r="238" spans="1:21">
      <c r="A238" s="1">
        <f t="shared" ref="A238:B238" si="226">A237</f>
        <v>5</v>
      </c>
      <c r="B238" s="1">
        <f t="shared" si="226"/>
        <v>0</v>
      </c>
      <c r="C238" s="319"/>
      <c r="D238" s="328"/>
      <c r="E238" s="328"/>
      <c r="F238" s="353" t="s">
        <v>82</v>
      </c>
      <c r="G238" s="353"/>
      <c r="H238" s="354"/>
      <c r="I238" s="354"/>
      <c r="J238" s="355"/>
      <c r="K238" s="356"/>
      <c r="L238" s="357">
        <f t="shared" si="222"/>
        <v>0</v>
      </c>
      <c r="M238" s="358"/>
      <c r="N238" s="359"/>
      <c r="O238" s="359"/>
      <c r="P238" s="359"/>
      <c r="Q238" s="359"/>
      <c r="R238" s="359"/>
      <c r="S238" s="360"/>
      <c r="T238" s="49" t="str">
        <f>HLOOKUP(F206,リスト!$N$7:$AC$25,7,)</f>
        <v>対象外</v>
      </c>
      <c r="U238" s="47" t="str">
        <f t="shared" si="220"/>
        <v/>
      </c>
    </row>
    <row r="239" spans="1:21" ht="14.4" customHeight="1">
      <c r="A239" s="1">
        <f t="shared" ref="A239:B239" si="227">A238</f>
        <v>5</v>
      </c>
      <c r="B239" s="1">
        <f t="shared" si="227"/>
        <v>0</v>
      </c>
      <c r="C239" s="319"/>
      <c r="D239" s="328"/>
      <c r="E239" s="328"/>
      <c r="F239" s="353" t="s">
        <v>162</v>
      </c>
      <c r="G239" s="353"/>
      <c r="H239" s="354"/>
      <c r="I239" s="354"/>
      <c r="J239" s="355"/>
      <c r="K239" s="356"/>
      <c r="L239" s="357">
        <f t="shared" si="222"/>
        <v>0</v>
      </c>
      <c r="M239" s="358"/>
      <c r="N239" s="359"/>
      <c r="O239" s="359"/>
      <c r="P239" s="359"/>
      <c r="Q239" s="359"/>
      <c r="R239" s="359"/>
      <c r="S239" s="360"/>
      <c r="T239" s="49" t="str">
        <f>HLOOKUP(F206,リスト!$N$7:$AC$25,8,)</f>
        <v>対象</v>
      </c>
      <c r="U239" s="47" t="str">
        <f t="shared" si="220"/>
        <v/>
      </c>
    </row>
    <row r="240" spans="1:21">
      <c r="A240" s="1">
        <f t="shared" ref="A240:B240" si="228">A239</f>
        <v>5</v>
      </c>
      <c r="B240" s="1">
        <f t="shared" si="228"/>
        <v>0</v>
      </c>
      <c r="C240" s="319"/>
      <c r="D240" s="328"/>
      <c r="E240" s="328"/>
      <c r="F240" s="311" t="s">
        <v>83</v>
      </c>
      <c r="G240" s="311"/>
      <c r="H240" s="312"/>
      <c r="I240" s="312"/>
      <c r="J240" s="313"/>
      <c r="K240" s="314"/>
      <c r="L240" s="315">
        <f t="shared" si="222"/>
        <v>0</v>
      </c>
      <c r="M240" s="316"/>
      <c r="N240" s="168"/>
      <c r="O240" s="168"/>
      <c r="P240" s="168"/>
      <c r="Q240" s="168"/>
      <c r="R240" s="168"/>
      <c r="S240" s="317"/>
      <c r="T240" s="49" t="str">
        <f>HLOOKUP(F206,リスト!$N$7:$AC$25,9,)</f>
        <v>対象</v>
      </c>
      <c r="U240" s="47" t="str">
        <f t="shared" si="220"/>
        <v/>
      </c>
    </row>
    <row r="241" spans="1:22">
      <c r="A241" s="1">
        <f t="shared" ref="A241:B241" si="229">A240</f>
        <v>5</v>
      </c>
      <c r="B241" s="1">
        <f t="shared" si="229"/>
        <v>0</v>
      </c>
      <c r="C241" s="319"/>
      <c r="D241" s="328" t="s">
        <v>94</v>
      </c>
      <c r="E241" s="328"/>
      <c r="F241" s="304" t="s">
        <v>84</v>
      </c>
      <c r="G241" s="304"/>
      <c r="H241" s="305"/>
      <c r="I241" s="305"/>
      <c r="J241" s="306"/>
      <c r="K241" s="307"/>
      <c r="L241" s="308">
        <f t="shared" si="222"/>
        <v>0</v>
      </c>
      <c r="M241" s="309"/>
      <c r="N241" s="167"/>
      <c r="O241" s="167"/>
      <c r="P241" s="167"/>
      <c r="Q241" s="167"/>
      <c r="R241" s="167"/>
      <c r="S241" s="310"/>
      <c r="T241" s="49" t="str">
        <f>HLOOKUP(F206,リスト!$N$7:$AC$25,10,)</f>
        <v>対象</v>
      </c>
      <c r="U241" s="47" t="str">
        <f t="shared" si="220"/>
        <v/>
      </c>
    </row>
    <row r="242" spans="1:22">
      <c r="A242" s="1">
        <f t="shared" ref="A242:B242" si="230">A241</f>
        <v>5</v>
      </c>
      <c r="B242" s="1">
        <f t="shared" si="230"/>
        <v>0</v>
      </c>
      <c r="C242" s="319"/>
      <c r="D242" s="328"/>
      <c r="E242" s="328"/>
      <c r="F242" s="353" t="s">
        <v>85</v>
      </c>
      <c r="G242" s="353"/>
      <c r="H242" s="354"/>
      <c r="I242" s="354"/>
      <c r="J242" s="355"/>
      <c r="K242" s="356"/>
      <c r="L242" s="357">
        <f t="shared" si="222"/>
        <v>0</v>
      </c>
      <c r="M242" s="358"/>
      <c r="N242" s="359"/>
      <c r="O242" s="359"/>
      <c r="P242" s="359"/>
      <c r="Q242" s="359"/>
      <c r="R242" s="359"/>
      <c r="S242" s="360"/>
      <c r="T242" s="49" t="str">
        <f>HLOOKUP(F206,リスト!$N$7:$AC$25,11,)</f>
        <v>対象外</v>
      </c>
      <c r="U242" s="47" t="str">
        <f t="shared" si="220"/>
        <v/>
      </c>
    </row>
    <row r="243" spans="1:22">
      <c r="A243" s="1">
        <f t="shared" ref="A243:B243" si="231">A242</f>
        <v>5</v>
      </c>
      <c r="B243" s="1">
        <f t="shared" si="231"/>
        <v>0</v>
      </c>
      <c r="C243" s="319"/>
      <c r="D243" s="328"/>
      <c r="E243" s="328"/>
      <c r="F243" s="311" t="s">
        <v>86</v>
      </c>
      <c r="G243" s="311"/>
      <c r="H243" s="312"/>
      <c r="I243" s="312"/>
      <c r="J243" s="313"/>
      <c r="K243" s="314"/>
      <c r="L243" s="315">
        <f t="shared" si="222"/>
        <v>0</v>
      </c>
      <c r="M243" s="316"/>
      <c r="N243" s="168"/>
      <c r="O243" s="168"/>
      <c r="P243" s="168"/>
      <c r="Q243" s="168"/>
      <c r="R243" s="168"/>
      <c r="S243" s="317"/>
      <c r="T243" s="49" t="str">
        <f>HLOOKUP(F206,リスト!$N$7:$AC$25,12,)</f>
        <v>対象</v>
      </c>
      <c r="U243" s="47" t="str">
        <f t="shared" si="220"/>
        <v/>
      </c>
    </row>
    <row r="244" spans="1:22">
      <c r="A244" s="1">
        <f t="shared" ref="A244:B244" si="232">A243</f>
        <v>5</v>
      </c>
      <c r="B244" s="1">
        <f t="shared" si="232"/>
        <v>0</v>
      </c>
      <c r="C244" s="319"/>
      <c r="D244" s="328" t="s">
        <v>95</v>
      </c>
      <c r="E244" s="328"/>
      <c r="F244" s="328" t="s">
        <v>95</v>
      </c>
      <c r="G244" s="328"/>
      <c r="H244" s="347"/>
      <c r="I244" s="347"/>
      <c r="J244" s="348"/>
      <c r="K244" s="349"/>
      <c r="L244" s="350">
        <f t="shared" si="222"/>
        <v>0</v>
      </c>
      <c r="M244" s="351"/>
      <c r="N244" s="128"/>
      <c r="O244" s="128"/>
      <c r="P244" s="128"/>
      <c r="Q244" s="128"/>
      <c r="R244" s="128"/>
      <c r="S244" s="352"/>
      <c r="T244" s="49" t="str">
        <f>HLOOKUP(F206,リスト!$N$7:$AC$25,13,)</f>
        <v>対象外</v>
      </c>
      <c r="U244" s="47" t="str">
        <f t="shared" si="220"/>
        <v/>
      </c>
    </row>
    <row r="245" spans="1:22">
      <c r="A245" s="1">
        <f t="shared" ref="A245:B245" si="233">A244</f>
        <v>5</v>
      </c>
      <c r="B245" s="1">
        <f t="shared" si="233"/>
        <v>0</v>
      </c>
      <c r="C245" s="319"/>
      <c r="D245" s="327" t="s">
        <v>98</v>
      </c>
      <c r="E245" s="328"/>
      <c r="F245" s="304" t="s">
        <v>87</v>
      </c>
      <c r="G245" s="304"/>
      <c r="H245" s="305"/>
      <c r="I245" s="305"/>
      <c r="J245" s="306"/>
      <c r="K245" s="307"/>
      <c r="L245" s="308">
        <f t="shared" si="222"/>
        <v>0</v>
      </c>
      <c r="M245" s="309"/>
      <c r="N245" s="167"/>
      <c r="O245" s="167"/>
      <c r="P245" s="167"/>
      <c r="Q245" s="167"/>
      <c r="R245" s="167"/>
      <c r="S245" s="310"/>
      <c r="T245" s="49" t="str">
        <f>HLOOKUP(F206,リスト!$N$7:$AC$25,14,)</f>
        <v>対象</v>
      </c>
      <c r="U245" s="47" t="str">
        <f t="shared" si="220"/>
        <v/>
      </c>
    </row>
    <row r="246" spans="1:22">
      <c r="A246" s="1">
        <f t="shared" ref="A246:B246" si="234">A245</f>
        <v>5</v>
      </c>
      <c r="B246" s="1">
        <f t="shared" si="234"/>
        <v>0</v>
      </c>
      <c r="C246" s="319"/>
      <c r="D246" s="328"/>
      <c r="E246" s="328"/>
      <c r="F246" s="311" t="s">
        <v>88</v>
      </c>
      <c r="G246" s="311"/>
      <c r="H246" s="312"/>
      <c r="I246" s="312"/>
      <c r="J246" s="313"/>
      <c r="K246" s="314"/>
      <c r="L246" s="315">
        <f t="shared" si="222"/>
        <v>0</v>
      </c>
      <c r="M246" s="316"/>
      <c r="N246" s="168"/>
      <c r="O246" s="168"/>
      <c r="P246" s="168"/>
      <c r="Q246" s="168"/>
      <c r="R246" s="168"/>
      <c r="S246" s="317"/>
      <c r="T246" s="49" t="str">
        <f>HLOOKUP(F206,リスト!$N$7:$AC$25,15,)</f>
        <v>対象</v>
      </c>
      <c r="U246" s="47" t="str">
        <f t="shared" si="220"/>
        <v/>
      </c>
    </row>
    <row r="247" spans="1:22">
      <c r="A247" s="1">
        <f t="shared" ref="A247:B247" si="235">A246</f>
        <v>5</v>
      </c>
      <c r="B247" s="1">
        <f t="shared" si="235"/>
        <v>0</v>
      </c>
      <c r="C247" s="319"/>
      <c r="D247" s="346" t="s">
        <v>96</v>
      </c>
      <c r="E247" s="346"/>
      <c r="F247" s="328" t="s">
        <v>89</v>
      </c>
      <c r="G247" s="328"/>
      <c r="H247" s="347"/>
      <c r="I247" s="347"/>
      <c r="J247" s="348"/>
      <c r="K247" s="349"/>
      <c r="L247" s="350">
        <f t="shared" si="222"/>
        <v>0</v>
      </c>
      <c r="M247" s="351"/>
      <c r="N247" s="128"/>
      <c r="O247" s="128"/>
      <c r="P247" s="128"/>
      <c r="Q247" s="128"/>
      <c r="R247" s="128"/>
      <c r="S247" s="352"/>
      <c r="T247" s="49" t="str">
        <f>HLOOKUP(F206,リスト!$N$7:$AC$25,16,)</f>
        <v>対象</v>
      </c>
      <c r="U247" s="47" t="str">
        <f t="shared" si="220"/>
        <v/>
      </c>
    </row>
    <row r="248" spans="1:22">
      <c r="A248" s="1">
        <f t="shared" ref="A248:B248" si="236">A247</f>
        <v>5</v>
      </c>
      <c r="B248" s="1">
        <f t="shared" si="236"/>
        <v>0</v>
      </c>
      <c r="C248" s="319"/>
      <c r="D248" s="328" t="s">
        <v>97</v>
      </c>
      <c r="E248" s="328"/>
      <c r="F248" s="304" t="s">
        <v>90</v>
      </c>
      <c r="G248" s="304"/>
      <c r="H248" s="305"/>
      <c r="I248" s="305"/>
      <c r="J248" s="306"/>
      <c r="K248" s="307"/>
      <c r="L248" s="308">
        <f t="shared" si="222"/>
        <v>0</v>
      </c>
      <c r="M248" s="309"/>
      <c r="N248" s="167"/>
      <c r="O248" s="167"/>
      <c r="P248" s="167"/>
      <c r="Q248" s="167"/>
      <c r="R248" s="167"/>
      <c r="S248" s="310"/>
      <c r="T248" s="49" t="str">
        <f>HLOOKUP(F206,リスト!$N$7:$AC$25,17,)</f>
        <v>対象</v>
      </c>
      <c r="U248" s="47" t="str">
        <f t="shared" si="220"/>
        <v/>
      </c>
    </row>
    <row r="249" spans="1:22">
      <c r="A249" s="1">
        <f t="shared" ref="A249:B249" si="237">A248</f>
        <v>5</v>
      </c>
      <c r="B249" s="1">
        <f t="shared" si="237"/>
        <v>0</v>
      </c>
      <c r="C249" s="319"/>
      <c r="D249" s="328"/>
      <c r="E249" s="328"/>
      <c r="F249" s="311" t="s">
        <v>91</v>
      </c>
      <c r="G249" s="311"/>
      <c r="H249" s="312"/>
      <c r="I249" s="312"/>
      <c r="J249" s="313"/>
      <c r="K249" s="314"/>
      <c r="L249" s="315">
        <f t="shared" si="222"/>
        <v>0</v>
      </c>
      <c r="M249" s="316"/>
      <c r="N249" s="168"/>
      <c r="O249" s="168"/>
      <c r="P249" s="168"/>
      <c r="Q249" s="168"/>
      <c r="R249" s="168"/>
      <c r="S249" s="317"/>
      <c r="T249" s="49" t="str">
        <f>HLOOKUP(F206,リスト!$N$7:$AC$25,18,)</f>
        <v>対象外</v>
      </c>
      <c r="U249" s="47" t="str">
        <f t="shared" si="220"/>
        <v/>
      </c>
    </row>
    <row r="250" spans="1:22" ht="15" thickBot="1">
      <c r="A250" s="1">
        <f t="shared" ref="A250:B250" si="238">A249</f>
        <v>5</v>
      </c>
      <c r="B250" s="1">
        <f t="shared" si="238"/>
        <v>0</v>
      </c>
      <c r="C250" s="319"/>
      <c r="D250" s="329" t="s">
        <v>70</v>
      </c>
      <c r="E250" s="329"/>
      <c r="F250" s="329" t="s">
        <v>70</v>
      </c>
      <c r="G250" s="329"/>
      <c r="H250" s="330"/>
      <c r="I250" s="330"/>
      <c r="J250" s="331"/>
      <c r="K250" s="332"/>
      <c r="L250" s="333">
        <f t="shared" si="222"/>
        <v>0</v>
      </c>
      <c r="M250" s="334"/>
      <c r="N250" s="335"/>
      <c r="O250" s="335"/>
      <c r="P250" s="335"/>
      <c r="Q250" s="335"/>
      <c r="R250" s="335"/>
      <c r="S250" s="336"/>
      <c r="T250" s="49" t="str">
        <f>HLOOKUP(F206,リスト!$N$7:$AC$25,19,)</f>
        <v>対象</v>
      </c>
      <c r="U250" s="47" t="str">
        <f t="shared" si="220"/>
        <v/>
      </c>
    </row>
    <row r="251" spans="1:22" ht="15.6" thickTop="1" thickBot="1">
      <c r="A251" s="1">
        <f t="shared" ref="A251:B251" si="239">A250</f>
        <v>5</v>
      </c>
      <c r="B251" s="1">
        <f t="shared" si="239"/>
        <v>0</v>
      </c>
      <c r="C251" s="320"/>
      <c r="D251" s="337" t="s">
        <v>71</v>
      </c>
      <c r="E251" s="338"/>
      <c r="F251" s="338"/>
      <c r="G251" s="339"/>
      <c r="H251" s="340">
        <f>SUM(H233:I250)</f>
        <v>0</v>
      </c>
      <c r="I251" s="340"/>
      <c r="J251" s="341">
        <f t="shared" ref="J251" si="240">SUM(J233:K250)</f>
        <v>0</v>
      </c>
      <c r="K251" s="342"/>
      <c r="L251" s="342">
        <f t="shared" ref="L251" si="241">SUM(L233:M250)</f>
        <v>0</v>
      </c>
      <c r="M251" s="343"/>
      <c r="N251" s="344"/>
      <c r="O251" s="344"/>
      <c r="P251" s="344"/>
      <c r="Q251" s="344"/>
      <c r="R251" s="344"/>
      <c r="S251" s="345"/>
      <c r="T251" s="49"/>
    </row>
    <row r="252" spans="1:22">
      <c r="A252" s="1">
        <f>F255</f>
        <v>6</v>
      </c>
      <c r="B252" s="1">
        <f>IF(H276&gt;0,1,0)</f>
        <v>0</v>
      </c>
      <c r="C252" s="179" t="s">
        <v>41</v>
      </c>
      <c r="D252" s="179"/>
      <c r="E252" s="179"/>
      <c r="U252" s="11" t="s">
        <v>43</v>
      </c>
      <c r="V252" s="11" t="s">
        <v>157</v>
      </c>
    </row>
    <row r="253" spans="1:22">
      <c r="A253" s="1">
        <f>A252</f>
        <v>6</v>
      </c>
      <c r="B253" s="1">
        <f>B252</f>
        <v>0</v>
      </c>
      <c r="C253" s="223" t="str">
        <f>"トップスポーツクラブ強化事業　"&amp;基本!$G$24</f>
        <v>トップスポーツクラブ強化事業　事業計画書</v>
      </c>
      <c r="D253" s="223"/>
      <c r="E253" s="223"/>
      <c r="F253" s="223"/>
      <c r="G253" s="223"/>
      <c r="H253" s="223"/>
      <c r="I253" s="223"/>
      <c r="J253" s="223"/>
      <c r="K253" s="223"/>
      <c r="L253" s="223"/>
      <c r="M253" s="223"/>
      <c r="N253" s="223"/>
      <c r="O253" s="223"/>
      <c r="P253" s="223"/>
      <c r="Q253" s="223"/>
      <c r="R253" s="223"/>
      <c r="S253" s="223"/>
      <c r="U253" s="16" t="str">
        <f t="shared" ref="U253:V256" si="242">IF(U203="","",U203)</f>
        <v>トップスポーツクラブ強化事業</v>
      </c>
      <c r="V253" s="16" t="str">
        <f t="shared" si="242"/>
        <v>トップクラブ</v>
      </c>
    </row>
    <row r="254" spans="1:22" ht="15" thickBot="1">
      <c r="A254" s="1">
        <f t="shared" ref="A254:B254" si="243">A253</f>
        <v>6</v>
      </c>
      <c r="B254" s="1">
        <f t="shared" si="243"/>
        <v>0</v>
      </c>
      <c r="C254" s="386" t="s">
        <v>42</v>
      </c>
      <c r="D254" s="386"/>
      <c r="U254" s="28" t="str">
        <f t="shared" si="242"/>
        <v/>
      </c>
      <c r="V254" s="28" t="str">
        <f t="shared" si="242"/>
        <v/>
      </c>
    </row>
    <row r="255" spans="1:22" ht="15" thickBot="1">
      <c r="A255" s="1">
        <f t="shared" ref="A255:B255" si="244">A254</f>
        <v>6</v>
      </c>
      <c r="B255" s="1">
        <f t="shared" si="244"/>
        <v>0</v>
      </c>
      <c r="C255" s="413" t="s">
        <v>44</v>
      </c>
      <c r="D255" s="414"/>
      <c r="E255" s="414"/>
      <c r="F255" s="415">
        <f>F205+1</f>
        <v>6</v>
      </c>
      <c r="G255" s="416"/>
      <c r="U255" s="28" t="str">
        <f t="shared" si="242"/>
        <v/>
      </c>
      <c r="V255" s="28" t="str">
        <f t="shared" si="242"/>
        <v/>
      </c>
    </row>
    <row r="256" spans="1:22">
      <c r="A256" s="1">
        <f t="shared" ref="A256:B256" si="245">A255</f>
        <v>6</v>
      </c>
      <c r="B256" s="1">
        <f t="shared" si="245"/>
        <v>0</v>
      </c>
      <c r="C256" s="417" t="s">
        <v>43</v>
      </c>
      <c r="D256" s="361"/>
      <c r="E256" s="361"/>
      <c r="F256" s="418" t="s">
        <v>26</v>
      </c>
      <c r="G256" s="418"/>
      <c r="H256" s="418"/>
      <c r="I256" s="418"/>
      <c r="J256" s="418"/>
      <c r="K256" s="418"/>
      <c r="L256" s="418"/>
      <c r="M256" s="361" t="s">
        <v>47</v>
      </c>
      <c r="N256" s="361"/>
      <c r="O256" s="361"/>
      <c r="P256" s="418"/>
      <c r="Q256" s="418"/>
      <c r="R256" s="418"/>
      <c r="S256" s="419"/>
      <c r="T256" s="64" t="str">
        <f>IF(F256="","",VLOOKUP(F256,U253:V256,2,))</f>
        <v>トップクラブ</v>
      </c>
      <c r="U256" s="18" t="str">
        <f t="shared" si="242"/>
        <v/>
      </c>
      <c r="V256" s="18" t="str">
        <f t="shared" si="242"/>
        <v/>
      </c>
    </row>
    <row r="257" spans="1:24">
      <c r="A257" s="1">
        <f t="shared" ref="A257:B257" si="246">A256</f>
        <v>6</v>
      </c>
      <c r="B257" s="1">
        <f t="shared" si="246"/>
        <v>0</v>
      </c>
      <c r="C257" s="404" t="s">
        <v>141</v>
      </c>
      <c r="D257" s="405"/>
      <c r="E257" s="403"/>
      <c r="F257" s="406"/>
      <c r="G257" s="407"/>
      <c r="H257" s="407"/>
      <c r="I257" s="407"/>
      <c r="J257" s="407"/>
      <c r="K257" s="407"/>
      <c r="L257" s="407"/>
      <c r="M257" s="407"/>
      <c r="N257" s="407"/>
      <c r="O257" s="407"/>
      <c r="P257" s="407"/>
      <c r="Q257" s="407"/>
      <c r="R257" s="407"/>
      <c r="S257" s="408"/>
      <c r="U257" s="50"/>
    </row>
    <row r="258" spans="1:24">
      <c r="A258" s="1">
        <f t="shared" ref="A258:B258" si="247">A257</f>
        <v>6</v>
      </c>
      <c r="B258" s="1">
        <f t="shared" si="247"/>
        <v>0</v>
      </c>
      <c r="C258" s="398" t="s">
        <v>45</v>
      </c>
      <c r="D258" s="362"/>
      <c r="E258" s="362"/>
      <c r="F258" s="409"/>
      <c r="G258" s="410"/>
      <c r="H258" s="410"/>
      <c r="I258" s="20" t="str">
        <f>IF(F258="","～",IF(J258="","","～"))</f>
        <v>～</v>
      </c>
      <c r="J258" s="410"/>
      <c r="K258" s="410"/>
      <c r="L258" s="410"/>
      <c r="M258" s="21" t="s">
        <v>46</v>
      </c>
      <c r="N258" s="411" t="str">
        <f>IF(T258=1,IF(F258="","",IF(J258="","",IF(F258=J258,"日帰り",(J258-F258)&amp;"泊"&amp;(J258-F258+1)&amp;"日"))),"")</f>
        <v/>
      </c>
      <c r="O258" s="411"/>
      <c r="P258" s="411"/>
      <c r="Q258" s="13" t="s">
        <v>62</v>
      </c>
      <c r="R258" s="192"/>
      <c r="S258" s="412"/>
      <c r="T258" s="48">
        <v>0</v>
      </c>
    </row>
    <row r="259" spans="1:24">
      <c r="A259" s="1">
        <f t="shared" ref="A259:B259" si="248">A258</f>
        <v>6</v>
      </c>
      <c r="B259" s="1">
        <f t="shared" si="248"/>
        <v>0</v>
      </c>
      <c r="C259" s="398" t="s">
        <v>48</v>
      </c>
      <c r="D259" s="387" t="s">
        <v>49</v>
      </c>
      <c r="E259" s="387"/>
      <c r="F259" s="399"/>
      <c r="G259" s="399"/>
      <c r="H259" s="399"/>
      <c r="I259" s="399"/>
      <c r="J259" s="399"/>
      <c r="K259" s="399"/>
      <c r="L259" s="399"/>
      <c r="M259" s="399"/>
      <c r="N259" s="399"/>
      <c r="O259" s="399"/>
      <c r="P259" s="399"/>
      <c r="Q259" s="399"/>
      <c r="R259" s="399"/>
      <c r="S259" s="400"/>
      <c r="U259" s="154" t="s">
        <v>47</v>
      </c>
      <c r="V259" s="154"/>
      <c r="W259" s="154"/>
      <c r="X259" s="154"/>
    </row>
    <row r="260" spans="1:24">
      <c r="A260" s="1">
        <f t="shared" ref="A260:B260" si="249">A259</f>
        <v>6</v>
      </c>
      <c r="B260" s="1">
        <f t="shared" si="249"/>
        <v>0</v>
      </c>
      <c r="C260" s="398"/>
      <c r="D260" s="395" t="s">
        <v>7</v>
      </c>
      <c r="E260" s="395"/>
      <c r="F260" s="396"/>
      <c r="G260" s="396"/>
      <c r="H260" s="396"/>
      <c r="I260" s="396"/>
      <c r="J260" s="396"/>
      <c r="K260" s="396"/>
      <c r="L260" s="396"/>
      <c r="M260" s="396"/>
      <c r="N260" s="396"/>
      <c r="O260" s="396"/>
      <c r="P260" s="396"/>
      <c r="Q260" s="396"/>
      <c r="R260" s="396"/>
      <c r="S260" s="397"/>
      <c r="U260" s="61" t="str">
        <f>U253</f>
        <v>トップスポーツクラブ強化事業</v>
      </c>
      <c r="V260" s="61" t="str">
        <f>U254</f>
        <v/>
      </c>
      <c r="W260" s="61" t="str">
        <f>U255</f>
        <v/>
      </c>
      <c r="X260" s="61" t="str">
        <f>U256</f>
        <v/>
      </c>
    </row>
    <row r="261" spans="1:24">
      <c r="A261" s="1">
        <f t="shared" ref="A261:B261" si="250">A260</f>
        <v>6</v>
      </c>
      <c r="B261" s="1">
        <f t="shared" si="250"/>
        <v>0</v>
      </c>
      <c r="C261" s="398" t="s">
        <v>50</v>
      </c>
      <c r="D261" s="387" t="s">
        <v>49</v>
      </c>
      <c r="E261" s="387"/>
      <c r="F261" s="399"/>
      <c r="G261" s="399"/>
      <c r="H261" s="399"/>
      <c r="I261" s="399"/>
      <c r="J261" s="399"/>
      <c r="K261" s="399"/>
      <c r="L261" s="399"/>
      <c r="M261" s="399"/>
      <c r="N261" s="399"/>
      <c r="O261" s="399"/>
      <c r="P261" s="399"/>
      <c r="Q261" s="399"/>
      <c r="R261" s="399"/>
      <c r="S261" s="400"/>
      <c r="U261" s="6" t="str">
        <f t="shared" ref="U261:X264" si="251">IF(U211="","",U211)</f>
        <v>①強化活動</v>
      </c>
      <c r="V261" s="6" t="str">
        <f t="shared" si="251"/>
        <v/>
      </c>
      <c r="W261" s="6" t="str">
        <f t="shared" si="251"/>
        <v/>
      </c>
      <c r="X261" s="6" t="str">
        <f t="shared" si="251"/>
        <v/>
      </c>
    </row>
    <row r="262" spans="1:24">
      <c r="A262" s="1">
        <f t="shared" ref="A262:B262" si="252">A261</f>
        <v>6</v>
      </c>
      <c r="B262" s="1">
        <f t="shared" si="252"/>
        <v>0</v>
      </c>
      <c r="C262" s="398"/>
      <c r="D262" s="395" t="s">
        <v>7</v>
      </c>
      <c r="E262" s="395"/>
      <c r="F262" s="396"/>
      <c r="G262" s="396"/>
      <c r="H262" s="396"/>
      <c r="I262" s="396"/>
      <c r="J262" s="396"/>
      <c r="K262" s="396"/>
      <c r="L262" s="396"/>
      <c r="M262" s="396"/>
      <c r="N262" s="396"/>
      <c r="O262" s="396"/>
      <c r="P262" s="396"/>
      <c r="Q262" s="396"/>
      <c r="R262" s="396"/>
      <c r="S262" s="397"/>
      <c r="U262" s="8" t="str">
        <f t="shared" si="251"/>
        <v>②トップ招へい</v>
      </c>
      <c r="V262" s="8" t="str">
        <f t="shared" si="251"/>
        <v/>
      </c>
      <c r="W262" s="8" t="str">
        <f t="shared" si="251"/>
        <v/>
      </c>
      <c r="X262" s="8" t="str">
        <f t="shared" si="251"/>
        <v/>
      </c>
    </row>
    <row r="263" spans="1:24">
      <c r="A263" s="1">
        <f t="shared" ref="A263:B263" si="253">A262</f>
        <v>6</v>
      </c>
      <c r="B263" s="1">
        <f t="shared" si="253"/>
        <v>0</v>
      </c>
      <c r="C263" s="401" t="s">
        <v>51</v>
      </c>
      <c r="D263" s="362" t="s">
        <v>52</v>
      </c>
      <c r="E263" s="362"/>
      <c r="F263" s="362" t="s">
        <v>55</v>
      </c>
      <c r="G263" s="402"/>
      <c r="H263" s="369" t="s">
        <v>56</v>
      </c>
      <c r="I263" s="367"/>
      <c r="J263" s="403" t="s">
        <v>57</v>
      </c>
      <c r="K263" s="402"/>
      <c r="L263" s="369" t="s">
        <v>58</v>
      </c>
      <c r="M263" s="367"/>
      <c r="N263" s="403" t="s">
        <v>59</v>
      </c>
      <c r="O263" s="402"/>
      <c r="P263" s="369" t="s">
        <v>60</v>
      </c>
      <c r="Q263" s="362"/>
      <c r="R263" s="403" t="s">
        <v>32</v>
      </c>
      <c r="S263" s="366"/>
      <c r="U263" s="8" t="str">
        <f t="shared" si="251"/>
        <v/>
      </c>
      <c r="V263" s="8" t="str">
        <f t="shared" si="251"/>
        <v/>
      </c>
      <c r="W263" s="8" t="str">
        <f t="shared" si="251"/>
        <v/>
      </c>
      <c r="X263" s="8" t="str">
        <f t="shared" si="251"/>
        <v/>
      </c>
    </row>
    <row r="264" spans="1:24">
      <c r="A264" s="1">
        <f t="shared" ref="A264:B264" si="254">A263</f>
        <v>6</v>
      </c>
      <c r="B264" s="1">
        <f t="shared" si="254"/>
        <v>0</v>
      </c>
      <c r="C264" s="398"/>
      <c r="D264" s="387" t="s">
        <v>53</v>
      </c>
      <c r="E264" s="387"/>
      <c r="F264" s="51" t="s">
        <v>134</v>
      </c>
      <c r="G264" s="22" t="s">
        <v>61</v>
      </c>
      <c r="H264" s="53" t="s">
        <v>134</v>
      </c>
      <c r="I264" s="23" t="s">
        <v>61</v>
      </c>
      <c r="J264" s="55" t="s">
        <v>134</v>
      </c>
      <c r="K264" s="22" t="s">
        <v>61</v>
      </c>
      <c r="L264" s="53" t="s">
        <v>134</v>
      </c>
      <c r="M264" s="23" t="s">
        <v>61</v>
      </c>
      <c r="N264" s="55" t="s">
        <v>134</v>
      </c>
      <c r="O264" s="22" t="s">
        <v>61</v>
      </c>
      <c r="P264" s="53" t="s">
        <v>134</v>
      </c>
      <c r="Q264" s="24" t="s">
        <v>61</v>
      </c>
      <c r="R264" s="22">
        <f>指導者!O$35</f>
        <v>0</v>
      </c>
      <c r="S264" s="29" t="s">
        <v>61</v>
      </c>
      <c r="U264" s="10" t="str">
        <f t="shared" si="251"/>
        <v/>
      </c>
      <c r="V264" s="10" t="str">
        <f t="shared" si="251"/>
        <v/>
      </c>
      <c r="W264" s="10" t="str">
        <f t="shared" si="251"/>
        <v/>
      </c>
      <c r="X264" s="10" t="str">
        <f t="shared" si="251"/>
        <v/>
      </c>
    </row>
    <row r="265" spans="1:24">
      <c r="A265" s="1">
        <f t="shared" ref="A265:B265" si="255">A264</f>
        <v>6</v>
      </c>
      <c r="B265" s="1">
        <f t="shared" si="255"/>
        <v>0</v>
      </c>
      <c r="C265" s="398"/>
      <c r="D265" s="395" t="s">
        <v>54</v>
      </c>
      <c r="E265" s="395"/>
      <c r="F265" s="52" t="s">
        <v>134</v>
      </c>
      <c r="G265" s="25" t="s">
        <v>61</v>
      </c>
      <c r="H265" s="54" t="s">
        <v>134</v>
      </c>
      <c r="I265" s="26" t="s">
        <v>61</v>
      </c>
      <c r="J265" s="56" t="s">
        <v>134</v>
      </c>
      <c r="K265" s="25" t="s">
        <v>61</v>
      </c>
      <c r="L265" s="54" t="s">
        <v>134</v>
      </c>
      <c r="M265" s="26" t="s">
        <v>61</v>
      </c>
      <c r="N265" s="56" t="s">
        <v>134</v>
      </c>
      <c r="O265" s="25" t="s">
        <v>61</v>
      </c>
      <c r="P265" s="54" t="s">
        <v>134</v>
      </c>
      <c r="Q265" s="27" t="s">
        <v>61</v>
      </c>
      <c r="R265" s="25">
        <f>選手!O$332</f>
        <v>0</v>
      </c>
      <c r="S265" s="30" t="s">
        <v>61</v>
      </c>
    </row>
    <row r="266" spans="1:24">
      <c r="A266" s="1">
        <f t="shared" ref="A266:B266" si="256">A265</f>
        <v>6</v>
      </c>
      <c r="B266" s="1">
        <f t="shared" si="256"/>
        <v>0</v>
      </c>
      <c r="C266" s="370" t="s">
        <v>63</v>
      </c>
      <c r="D266" s="371"/>
      <c r="E266" s="372"/>
      <c r="F266" s="287"/>
      <c r="G266" s="379"/>
      <c r="H266" s="379"/>
      <c r="I266" s="379"/>
      <c r="J266" s="379"/>
      <c r="K266" s="379"/>
      <c r="L266" s="379"/>
      <c r="M266" s="379"/>
      <c r="N266" s="379"/>
      <c r="O266" s="379"/>
      <c r="P266" s="379"/>
      <c r="Q266" s="379"/>
      <c r="R266" s="379"/>
      <c r="S266" s="380"/>
    </row>
    <row r="267" spans="1:24">
      <c r="A267" s="1">
        <f t="shared" ref="A267:B267" si="257">A266</f>
        <v>6</v>
      </c>
      <c r="B267" s="1">
        <f t="shared" si="257"/>
        <v>0</v>
      </c>
      <c r="C267" s="373"/>
      <c r="D267" s="374"/>
      <c r="E267" s="375"/>
      <c r="F267" s="289"/>
      <c r="G267" s="381"/>
      <c r="H267" s="381"/>
      <c r="I267" s="381"/>
      <c r="J267" s="381"/>
      <c r="K267" s="381"/>
      <c r="L267" s="381"/>
      <c r="M267" s="381"/>
      <c r="N267" s="381"/>
      <c r="O267" s="381"/>
      <c r="P267" s="381"/>
      <c r="Q267" s="381"/>
      <c r="R267" s="381"/>
      <c r="S267" s="382"/>
    </row>
    <row r="268" spans="1:24">
      <c r="A268" s="1">
        <f t="shared" ref="A268:B268" si="258">A267</f>
        <v>6</v>
      </c>
      <c r="B268" s="1">
        <f t="shared" si="258"/>
        <v>0</v>
      </c>
      <c r="C268" s="373"/>
      <c r="D268" s="374"/>
      <c r="E268" s="375"/>
      <c r="F268" s="289"/>
      <c r="G268" s="381"/>
      <c r="H268" s="381"/>
      <c r="I268" s="381"/>
      <c r="J268" s="381"/>
      <c r="K268" s="381"/>
      <c r="L268" s="381"/>
      <c r="M268" s="381"/>
      <c r="N268" s="381"/>
      <c r="O268" s="381"/>
      <c r="P268" s="381"/>
      <c r="Q268" s="381"/>
      <c r="R268" s="381"/>
      <c r="S268" s="382"/>
    </row>
    <row r="269" spans="1:24">
      <c r="A269" s="1">
        <f t="shared" ref="A269:B269" si="259">A268</f>
        <v>6</v>
      </c>
      <c r="B269" s="1">
        <f t="shared" si="259"/>
        <v>0</v>
      </c>
      <c r="C269" s="373"/>
      <c r="D269" s="374"/>
      <c r="E269" s="375"/>
      <c r="F269" s="289"/>
      <c r="G269" s="381"/>
      <c r="H269" s="381"/>
      <c r="I269" s="381"/>
      <c r="J269" s="381"/>
      <c r="K269" s="381"/>
      <c r="L269" s="381"/>
      <c r="M269" s="381"/>
      <c r="N269" s="381"/>
      <c r="O269" s="381"/>
      <c r="P269" s="381"/>
      <c r="Q269" s="381"/>
      <c r="R269" s="381"/>
      <c r="S269" s="382"/>
    </row>
    <row r="270" spans="1:24">
      <c r="A270" s="1">
        <f t="shared" ref="A270:B270" si="260">A269</f>
        <v>6</v>
      </c>
      <c r="B270" s="1">
        <f t="shared" si="260"/>
        <v>0</v>
      </c>
      <c r="C270" s="373"/>
      <c r="D270" s="374"/>
      <c r="E270" s="375"/>
      <c r="F270" s="289"/>
      <c r="G270" s="381"/>
      <c r="H270" s="381"/>
      <c r="I270" s="381"/>
      <c r="J270" s="381"/>
      <c r="K270" s="381"/>
      <c r="L270" s="381"/>
      <c r="M270" s="381"/>
      <c r="N270" s="381"/>
      <c r="O270" s="381"/>
      <c r="P270" s="381"/>
      <c r="Q270" s="381"/>
      <c r="R270" s="381"/>
      <c r="S270" s="382"/>
    </row>
    <row r="271" spans="1:24">
      <c r="A271" s="1">
        <f t="shared" ref="A271:B271" si="261">A270</f>
        <v>6</v>
      </c>
      <c r="B271" s="1">
        <f t="shared" si="261"/>
        <v>0</v>
      </c>
      <c r="C271" s="373"/>
      <c r="D271" s="374"/>
      <c r="E271" s="375"/>
      <c r="F271" s="289"/>
      <c r="G271" s="381"/>
      <c r="H271" s="381"/>
      <c r="I271" s="381"/>
      <c r="J271" s="381"/>
      <c r="K271" s="381"/>
      <c r="L271" s="381"/>
      <c r="M271" s="381"/>
      <c r="N271" s="381"/>
      <c r="O271" s="381"/>
      <c r="P271" s="381"/>
      <c r="Q271" s="381"/>
      <c r="R271" s="381"/>
      <c r="S271" s="382"/>
    </row>
    <row r="272" spans="1:24" ht="15" thickBot="1">
      <c r="A272" s="1">
        <f t="shared" ref="A272:B272" si="262">A271</f>
        <v>6</v>
      </c>
      <c r="B272" s="1">
        <f t="shared" si="262"/>
        <v>0</v>
      </c>
      <c r="C272" s="376"/>
      <c r="D272" s="377"/>
      <c r="E272" s="378"/>
      <c r="F272" s="383"/>
      <c r="G272" s="384"/>
      <c r="H272" s="384"/>
      <c r="I272" s="384"/>
      <c r="J272" s="384"/>
      <c r="K272" s="384"/>
      <c r="L272" s="384"/>
      <c r="M272" s="384"/>
      <c r="N272" s="384"/>
      <c r="O272" s="384"/>
      <c r="P272" s="384"/>
      <c r="Q272" s="384"/>
      <c r="R272" s="384"/>
      <c r="S272" s="385"/>
    </row>
    <row r="273" spans="1:21">
      <c r="A273" s="1">
        <f t="shared" ref="A273:B273" si="263">A272</f>
        <v>6</v>
      </c>
      <c r="B273" s="1">
        <f t="shared" si="263"/>
        <v>0</v>
      </c>
    </row>
    <row r="274" spans="1:21" ht="15" thickBot="1">
      <c r="A274" s="1">
        <f t="shared" ref="A274:B274" si="264">A273</f>
        <v>6</v>
      </c>
      <c r="B274" s="1">
        <f t="shared" si="264"/>
        <v>0</v>
      </c>
      <c r="C274" s="386" t="s">
        <v>64</v>
      </c>
      <c r="D274" s="386"/>
      <c r="Q274" s="323" t="s">
        <v>65</v>
      </c>
      <c r="R274" s="323"/>
      <c r="S274" s="323"/>
    </row>
    <row r="275" spans="1:21">
      <c r="A275" s="1">
        <f t="shared" ref="A275:B275" si="265">A274</f>
        <v>6</v>
      </c>
      <c r="B275" s="1">
        <f t="shared" si="265"/>
        <v>0</v>
      </c>
      <c r="C275" s="318" t="s">
        <v>66</v>
      </c>
      <c r="D275" s="361" t="s">
        <v>67</v>
      </c>
      <c r="E275" s="361"/>
      <c r="F275" s="361"/>
      <c r="G275" s="361"/>
      <c r="H275" s="361" t="s">
        <v>72</v>
      </c>
      <c r="I275" s="361"/>
      <c r="J275" s="361" t="s">
        <v>11</v>
      </c>
      <c r="K275" s="361"/>
      <c r="L275" s="361"/>
      <c r="M275" s="361"/>
      <c r="N275" s="361"/>
      <c r="O275" s="361"/>
      <c r="P275" s="361"/>
      <c r="Q275" s="361"/>
      <c r="R275" s="361"/>
      <c r="S275" s="365"/>
    </row>
    <row r="276" spans="1:21">
      <c r="A276" s="1">
        <f t="shared" ref="A276:B276" si="266">A275</f>
        <v>6</v>
      </c>
      <c r="B276" s="1">
        <f t="shared" si="266"/>
        <v>0</v>
      </c>
      <c r="C276" s="319"/>
      <c r="D276" s="387" t="s">
        <v>68</v>
      </c>
      <c r="E276" s="387"/>
      <c r="F276" s="387"/>
      <c r="G276" s="387"/>
      <c r="H276" s="388">
        <f>J301</f>
        <v>0</v>
      </c>
      <c r="I276" s="388"/>
      <c r="J276" s="167"/>
      <c r="K276" s="167"/>
      <c r="L276" s="167"/>
      <c r="M276" s="167"/>
      <c r="N276" s="167"/>
      <c r="O276" s="167"/>
      <c r="P276" s="167"/>
      <c r="Q276" s="167"/>
      <c r="R276" s="167"/>
      <c r="S276" s="310"/>
    </row>
    <row r="277" spans="1:21">
      <c r="A277" s="1">
        <f t="shared" ref="A277:B277" si="267">A276</f>
        <v>6</v>
      </c>
      <c r="B277" s="1">
        <f t="shared" si="267"/>
        <v>0</v>
      </c>
      <c r="C277" s="319"/>
      <c r="D277" s="389" t="s">
        <v>135</v>
      </c>
      <c r="E277" s="389"/>
      <c r="F277" s="389"/>
      <c r="G277" s="389"/>
      <c r="H277" s="354"/>
      <c r="I277" s="354"/>
      <c r="J277" s="359"/>
      <c r="K277" s="359"/>
      <c r="L277" s="359"/>
      <c r="M277" s="359"/>
      <c r="N277" s="359"/>
      <c r="O277" s="359"/>
      <c r="P277" s="359"/>
      <c r="Q277" s="359"/>
      <c r="R277" s="359"/>
      <c r="S277" s="360"/>
    </row>
    <row r="278" spans="1:21">
      <c r="A278" s="1">
        <f t="shared" ref="A278:B278" si="268">A277</f>
        <v>6</v>
      </c>
      <c r="B278" s="1">
        <f t="shared" si="268"/>
        <v>0</v>
      </c>
      <c r="C278" s="319"/>
      <c r="D278" s="389" t="s">
        <v>69</v>
      </c>
      <c r="E278" s="389"/>
      <c r="F278" s="389"/>
      <c r="G278" s="389"/>
      <c r="H278" s="354"/>
      <c r="I278" s="354"/>
      <c r="J278" s="359"/>
      <c r="K278" s="359"/>
      <c r="L278" s="359"/>
      <c r="M278" s="359"/>
      <c r="N278" s="359"/>
      <c r="O278" s="359"/>
      <c r="P278" s="359"/>
      <c r="Q278" s="359"/>
      <c r="R278" s="359"/>
      <c r="S278" s="360"/>
    </row>
    <row r="279" spans="1:21" ht="15" thickBot="1">
      <c r="A279" s="1">
        <f t="shared" ref="A279:B279" si="269">A278</f>
        <v>6</v>
      </c>
      <c r="B279" s="1">
        <f t="shared" si="269"/>
        <v>0</v>
      </c>
      <c r="C279" s="319"/>
      <c r="D279" s="390" t="s">
        <v>70</v>
      </c>
      <c r="E279" s="390"/>
      <c r="F279" s="390"/>
      <c r="G279" s="390"/>
      <c r="H279" s="391">
        <f>H301-SUM(H276:I278)</f>
        <v>0</v>
      </c>
      <c r="I279" s="391"/>
      <c r="J279" s="392"/>
      <c r="K279" s="392"/>
      <c r="L279" s="392"/>
      <c r="M279" s="392"/>
      <c r="N279" s="392"/>
      <c r="O279" s="392"/>
      <c r="P279" s="392"/>
      <c r="Q279" s="392"/>
      <c r="R279" s="392"/>
      <c r="S279" s="393"/>
    </row>
    <row r="280" spans="1:21" ht="15.6" thickTop="1" thickBot="1">
      <c r="A280" s="1">
        <f t="shared" ref="A280:B280" si="270">A279</f>
        <v>6</v>
      </c>
      <c r="B280" s="1">
        <f t="shared" si="270"/>
        <v>0</v>
      </c>
      <c r="C280" s="320"/>
      <c r="D280" s="394" t="s">
        <v>71</v>
      </c>
      <c r="E280" s="394"/>
      <c r="F280" s="394"/>
      <c r="G280" s="394"/>
      <c r="H280" s="340">
        <f>SUM(H276:I279)</f>
        <v>0</v>
      </c>
      <c r="I280" s="340"/>
      <c r="J280" s="344"/>
      <c r="K280" s="344"/>
      <c r="L280" s="344"/>
      <c r="M280" s="344"/>
      <c r="N280" s="344"/>
      <c r="O280" s="344"/>
      <c r="P280" s="344"/>
      <c r="Q280" s="344"/>
      <c r="R280" s="344"/>
      <c r="S280" s="345"/>
    </row>
    <row r="281" spans="1:21">
      <c r="A281" s="1">
        <f t="shared" ref="A281:B281" si="271">A280</f>
        <v>6</v>
      </c>
      <c r="B281" s="1">
        <f t="shared" si="271"/>
        <v>0</v>
      </c>
      <c r="C281" s="318" t="s">
        <v>164</v>
      </c>
      <c r="D281" s="361" t="s">
        <v>67</v>
      </c>
      <c r="E281" s="361"/>
      <c r="F281" s="361" t="s">
        <v>76</v>
      </c>
      <c r="G281" s="361"/>
      <c r="H281" s="361" t="s">
        <v>72</v>
      </c>
      <c r="I281" s="363"/>
      <c r="J281" s="364"/>
      <c r="K281" s="361"/>
      <c r="L281" s="361"/>
      <c r="M281" s="361"/>
      <c r="N281" s="361" t="s">
        <v>75</v>
      </c>
      <c r="O281" s="361"/>
      <c r="P281" s="361"/>
      <c r="Q281" s="361"/>
      <c r="R281" s="361"/>
      <c r="S281" s="365"/>
    </row>
    <row r="282" spans="1:21">
      <c r="A282" s="1">
        <f t="shared" ref="A282:B282" si="272">A281</f>
        <v>6</v>
      </c>
      <c r="B282" s="1">
        <f t="shared" si="272"/>
        <v>0</v>
      </c>
      <c r="C282" s="319"/>
      <c r="D282" s="362"/>
      <c r="E282" s="362"/>
      <c r="F282" s="362"/>
      <c r="G282" s="362"/>
      <c r="H282" s="362"/>
      <c r="I282" s="362"/>
      <c r="J282" s="367" t="s">
        <v>73</v>
      </c>
      <c r="K282" s="368"/>
      <c r="L282" s="368" t="s">
        <v>74</v>
      </c>
      <c r="M282" s="369"/>
      <c r="N282" s="362"/>
      <c r="O282" s="362"/>
      <c r="P282" s="362"/>
      <c r="Q282" s="362"/>
      <c r="R282" s="362"/>
      <c r="S282" s="366"/>
    </row>
    <row r="283" spans="1:21">
      <c r="A283" s="1">
        <f t="shared" ref="A283:B283" si="273">A282</f>
        <v>6</v>
      </c>
      <c r="B283" s="1">
        <f t="shared" si="273"/>
        <v>0</v>
      </c>
      <c r="C283" s="319"/>
      <c r="D283" s="328" t="s">
        <v>81</v>
      </c>
      <c r="E283" s="328"/>
      <c r="F283" s="328" t="s">
        <v>81</v>
      </c>
      <c r="G283" s="328"/>
      <c r="H283" s="347"/>
      <c r="I283" s="347"/>
      <c r="J283" s="348"/>
      <c r="K283" s="349"/>
      <c r="L283" s="350">
        <f>H283-J283</f>
        <v>0</v>
      </c>
      <c r="M283" s="351"/>
      <c r="N283" s="128"/>
      <c r="O283" s="128"/>
      <c r="P283" s="128"/>
      <c r="Q283" s="128"/>
      <c r="R283" s="128"/>
      <c r="S283" s="352"/>
      <c r="T283" s="49" t="str">
        <f>HLOOKUP(F256,リスト!$N$7:$AC$25,2,)</f>
        <v>対象外</v>
      </c>
      <c r="U283" s="47" t="str">
        <f t="shared" ref="U283:U300" si="274">IF(T283="対象外",IF(J283&gt;0,"補助対象外経費です!!",""),"")</f>
        <v/>
      </c>
    </row>
    <row r="284" spans="1:21">
      <c r="A284" s="1">
        <f t="shared" ref="A284:B284" si="275">A283</f>
        <v>6</v>
      </c>
      <c r="B284" s="1">
        <f t="shared" si="275"/>
        <v>0</v>
      </c>
      <c r="C284" s="319"/>
      <c r="D284" s="328" t="s">
        <v>92</v>
      </c>
      <c r="E284" s="328"/>
      <c r="F284" s="304" t="s">
        <v>77</v>
      </c>
      <c r="G284" s="304"/>
      <c r="H284" s="305"/>
      <c r="I284" s="305"/>
      <c r="J284" s="306"/>
      <c r="K284" s="307"/>
      <c r="L284" s="308">
        <f t="shared" ref="L284:L300" si="276">H284-J284</f>
        <v>0</v>
      </c>
      <c r="M284" s="309"/>
      <c r="N284" s="167"/>
      <c r="O284" s="167"/>
      <c r="P284" s="167"/>
      <c r="Q284" s="167"/>
      <c r="R284" s="167"/>
      <c r="S284" s="310"/>
      <c r="T284" s="49" t="str">
        <f>HLOOKUP(F256,リスト!$N$7:$AC$25,3,)</f>
        <v>対象</v>
      </c>
      <c r="U284" s="47" t="str">
        <f t="shared" si="274"/>
        <v/>
      </c>
    </row>
    <row r="285" spans="1:21">
      <c r="A285" s="1">
        <f t="shared" ref="A285:B285" si="277">A284</f>
        <v>6</v>
      </c>
      <c r="B285" s="1">
        <f t="shared" si="277"/>
        <v>0</v>
      </c>
      <c r="C285" s="319"/>
      <c r="D285" s="328"/>
      <c r="E285" s="328"/>
      <c r="F285" s="353" t="s">
        <v>78</v>
      </c>
      <c r="G285" s="353"/>
      <c r="H285" s="354"/>
      <c r="I285" s="354"/>
      <c r="J285" s="355"/>
      <c r="K285" s="356"/>
      <c r="L285" s="357">
        <f t="shared" si="276"/>
        <v>0</v>
      </c>
      <c r="M285" s="358"/>
      <c r="N285" s="359"/>
      <c r="O285" s="359"/>
      <c r="P285" s="359"/>
      <c r="Q285" s="359"/>
      <c r="R285" s="359"/>
      <c r="S285" s="360"/>
      <c r="T285" s="49" t="str">
        <f>HLOOKUP(F256,リスト!$N$7:$AC$25,4,)</f>
        <v>対象</v>
      </c>
      <c r="U285" s="47" t="str">
        <f t="shared" si="274"/>
        <v/>
      </c>
    </row>
    <row r="286" spans="1:21">
      <c r="A286" s="1">
        <f t="shared" ref="A286:B286" si="278">A285</f>
        <v>6</v>
      </c>
      <c r="B286" s="1">
        <f t="shared" si="278"/>
        <v>0</v>
      </c>
      <c r="C286" s="319"/>
      <c r="D286" s="328"/>
      <c r="E286" s="328"/>
      <c r="F286" s="311" t="s">
        <v>79</v>
      </c>
      <c r="G286" s="311"/>
      <c r="H286" s="312"/>
      <c r="I286" s="312"/>
      <c r="J286" s="313"/>
      <c r="K286" s="314"/>
      <c r="L286" s="315">
        <f t="shared" si="276"/>
        <v>0</v>
      </c>
      <c r="M286" s="316"/>
      <c r="N286" s="168"/>
      <c r="O286" s="168"/>
      <c r="P286" s="168"/>
      <c r="Q286" s="168"/>
      <c r="R286" s="168"/>
      <c r="S286" s="317"/>
      <c r="T286" s="49" t="str">
        <f>HLOOKUP(F256,リスト!$N$7:$AC$25,5,)</f>
        <v>対象</v>
      </c>
      <c r="U286" s="47" t="str">
        <f t="shared" si="274"/>
        <v/>
      </c>
    </row>
    <row r="287" spans="1:21">
      <c r="A287" s="1">
        <f t="shared" ref="A287:B287" si="279">A286</f>
        <v>6</v>
      </c>
      <c r="B287" s="1">
        <f t="shared" si="279"/>
        <v>0</v>
      </c>
      <c r="C287" s="319"/>
      <c r="D287" s="328" t="s">
        <v>93</v>
      </c>
      <c r="E287" s="328"/>
      <c r="F287" s="304" t="s">
        <v>80</v>
      </c>
      <c r="G287" s="304"/>
      <c r="H287" s="305"/>
      <c r="I287" s="305"/>
      <c r="J287" s="306"/>
      <c r="K287" s="307"/>
      <c r="L287" s="308">
        <f t="shared" si="276"/>
        <v>0</v>
      </c>
      <c r="M287" s="309"/>
      <c r="N287" s="167"/>
      <c r="O287" s="167"/>
      <c r="P287" s="167"/>
      <c r="Q287" s="167"/>
      <c r="R287" s="167"/>
      <c r="S287" s="310"/>
      <c r="T287" s="49" t="str">
        <f>HLOOKUP(F256,リスト!$N$7:$AC$25,6,)</f>
        <v>対象</v>
      </c>
      <c r="U287" s="47" t="str">
        <f t="shared" si="274"/>
        <v/>
      </c>
    </row>
    <row r="288" spans="1:21">
      <c r="A288" s="1">
        <f t="shared" ref="A288:B288" si="280">A287</f>
        <v>6</v>
      </c>
      <c r="B288" s="1">
        <f t="shared" si="280"/>
        <v>0</v>
      </c>
      <c r="C288" s="319"/>
      <c r="D288" s="328"/>
      <c r="E288" s="328"/>
      <c r="F288" s="353" t="s">
        <v>82</v>
      </c>
      <c r="G288" s="353"/>
      <c r="H288" s="354"/>
      <c r="I288" s="354"/>
      <c r="J288" s="355"/>
      <c r="K288" s="356"/>
      <c r="L288" s="357">
        <f t="shared" si="276"/>
        <v>0</v>
      </c>
      <c r="M288" s="358"/>
      <c r="N288" s="359"/>
      <c r="O288" s="359"/>
      <c r="P288" s="359"/>
      <c r="Q288" s="359"/>
      <c r="R288" s="359"/>
      <c r="S288" s="360"/>
      <c r="T288" s="49" t="str">
        <f>HLOOKUP(F256,リスト!$N$7:$AC$25,7,)</f>
        <v>対象外</v>
      </c>
      <c r="U288" s="47" t="str">
        <f t="shared" si="274"/>
        <v/>
      </c>
    </row>
    <row r="289" spans="1:22" ht="14.4" customHeight="1">
      <c r="A289" s="1">
        <f t="shared" ref="A289:B289" si="281">A288</f>
        <v>6</v>
      </c>
      <c r="B289" s="1">
        <f t="shared" si="281"/>
        <v>0</v>
      </c>
      <c r="C289" s="319"/>
      <c r="D289" s="328"/>
      <c r="E289" s="328"/>
      <c r="F289" s="353" t="s">
        <v>162</v>
      </c>
      <c r="G289" s="353"/>
      <c r="H289" s="354"/>
      <c r="I289" s="354"/>
      <c r="J289" s="355"/>
      <c r="K289" s="356"/>
      <c r="L289" s="357">
        <f t="shared" si="276"/>
        <v>0</v>
      </c>
      <c r="M289" s="358"/>
      <c r="N289" s="359"/>
      <c r="O289" s="359"/>
      <c r="P289" s="359"/>
      <c r="Q289" s="359"/>
      <c r="R289" s="359"/>
      <c r="S289" s="360"/>
      <c r="T289" s="49" t="str">
        <f>HLOOKUP(F256,リスト!$N$7:$AC$25,8,)</f>
        <v>対象</v>
      </c>
      <c r="U289" s="47" t="str">
        <f t="shared" si="274"/>
        <v/>
      </c>
    </row>
    <row r="290" spans="1:22">
      <c r="A290" s="1">
        <f t="shared" ref="A290:B290" si="282">A289</f>
        <v>6</v>
      </c>
      <c r="B290" s="1">
        <f t="shared" si="282"/>
        <v>0</v>
      </c>
      <c r="C290" s="319"/>
      <c r="D290" s="328"/>
      <c r="E290" s="328"/>
      <c r="F290" s="311" t="s">
        <v>83</v>
      </c>
      <c r="G290" s="311"/>
      <c r="H290" s="312"/>
      <c r="I290" s="312"/>
      <c r="J290" s="313"/>
      <c r="K290" s="314"/>
      <c r="L290" s="315">
        <f t="shared" si="276"/>
        <v>0</v>
      </c>
      <c r="M290" s="316"/>
      <c r="N290" s="168"/>
      <c r="O290" s="168"/>
      <c r="P290" s="168"/>
      <c r="Q290" s="168"/>
      <c r="R290" s="168"/>
      <c r="S290" s="317"/>
      <c r="T290" s="49" t="str">
        <f>HLOOKUP(F256,リスト!$N$7:$AC$25,9,)</f>
        <v>対象</v>
      </c>
      <c r="U290" s="47" t="str">
        <f t="shared" si="274"/>
        <v/>
      </c>
    </row>
    <row r="291" spans="1:22">
      <c r="A291" s="1">
        <f t="shared" ref="A291:B291" si="283">A290</f>
        <v>6</v>
      </c>
      <c r="B291" s="1">
        <f t="shared" si="283"/>
        <v>0</v>
      </c>
      <c r="C291" s="319"/>
      <c r="D291" s="328" t="s">
        <v>94</v>
      </c>
      <c r="E291" s="328"/>
      <c r="F291" s="304" t="s">
        <v>84</v>
      </c>
      <c r="G291" s="304"/>
      <c r="H291" s="305"/>
      <c r="I291" s="305"/>
      <c r="J291" s="306"/>
      <c r="K291" s="307"/>
      <c r="L291" s="308">
        <f t="shared" si="276"/>
        <v>0</v>
      </c>
      <c r="M291" s="309"/>
      <c r="N291" s="167"/>
      <c r="O291" s="167"/>
      <c r="P291" s="167"/>
      <c r="Q291" s="167"/>
      <c r="R291" s="167"/>
      <c r="S291" s="310"/>
      <c r="T291" s="49" t="str">
        <f>HLOOKUP(F256,リスト!$N$7:$AC$25,10,)</f>
        <v>対象</v>
      </c>
      <c r="U291" s="47" t="str">
        <f t="shared" si="274"/>
        <v/>
      </c>
    </row>
    <row r="292" spans="1:22">
      <c r="A292" s="1">
        <f t="shared" ref="A292:B292" si="284">A291</f>
        <v>6</v>
      </c>
      <c r="B292" s="1">
        <f t="shared" si="284"/>
        <v>0</v>
      </c>
      <c r="C292" s="319"/>
      <c r="D292" s="328"/>
      <c r="E292" s="328"/>
      <c r="F292" s="353" t="s">
        <v>85</v>
      </c>
      <c r="G292" s="353"/>
      <c r="H292" s="354"/>
      <c r="I292" s="354"/>
      <c r="J292" s="355"/>
      <c r="K292" s="356"/>
      <c r="L292" s="357">
        <f t="shared" si="276"/>
        <v>0</v>
      </c>
      <c r="M292" s="358"/>
      <c r="N292" s="359"/>
      <c r="O292" s="359"/>
      <c r="P292" s="359"/>
      <c r="Q292" s="359"/>
      <c r="R292" s="359"/>
      <c r="S292" s="360"/>
      <c r="T292" s="49" t="str">
        <f>HLOOKUP(F256,リスト!$N$7:$AC$25,11,)</f>
        <v>対象外</v>
      </c>
      <c r="U292" s="47" t="str">
        <f t="shared" si="274"/>
        <v/>
      </c>
    </row>
    <row r="293" spans="1:22">
      <c r="A293" s="1">
        <f t="shared" ref="A293:B293" si="285">A292</f>
        <v>6</v>
      </c>
      <c r="B293" s="1">
        <f t="shared" si="285"/>
        <v>0</v>
      </c>
      <c r="C293" s="319"/>
      <c r="D293" s="328"/>
      <c r="E293" s="328"/>
      <c r="F293" s="311" t="s">
        <v>86</v>
      </c>
      <c r="G293" s="311"/>
      <c r="H293" s="312"/>
      <c r="I293" s="312"/>
      <c r="J293" s="313"/>
      <c r="K293" s="314"/>
      <c r="L293" s="315">
        <f t="shared" si="276"/>
        <v>0</v>
      </c>
      <c r="M293" s="316"/>
      <c r="N293" s="168"/>
      <c r="O293" s="168"/>
      <c r="P293" s="168"/>
      <c r="Q293" s="168"/>
      <c r="R293" s="168"/>
      <c r="S293" s="317"/>
      <c r="T293" s="49" t="str">
        <f>HLOOKUP(F256,リスト!$N$7:$AC$25,12,)</f>
        <v>対象</v>
      </c>
      <c r="U293" s="47" t="str">
        <f t="shared" si="274"/>
        <v/>
      </c>
    </row>
    <row r="294" spans="1:22">
      <c r="A294" s="1">
        <f t="shared" ref="A294:B294" si="286">A293</f>
        <v>6</v>
      </c>
      <c r="B294" s="1">
        <f t="shared" si="286"/>
        <v>0</v>
      </c>
      <c r="C294" s="319"/>
      <c r="D294" s="328" t="s">
        <v>95</v>
      </c>
      <c r="E294" s="328"/>
      <c r="F294" s="328" t="s">
        <v>95</v>
      </c>
      <c r="G294" s="328"/>
      <c r="H294" s="347"/>
      <c r="I294" s="347"/>
      <c r="J294" s="348"/>
      <c r="K294" s="349"/>
      <c r="L294" s="350">
        <f t="shared" si="276"/>
        <v>0</v>
      </c>
      <c r="M294" s="351"/>
      <c r="N294" s="128"/>
      <c r="O294" s="128"/>
      <c r="P294" s="128"/>
      <c r="Q294" s="128"/>
      <c r="R294" s="128"/>
      <c r="S294" s="352"/>
      <c r="T294" s="49" t="str">
        <f>HLOOKUP(F256,リスト!$N$7:$AC$25,13,)</f>
        <v>対象外</v>
      </c>
      <c r="U294" s="47" t="str">
        <f t="shared" si="274"/>
        <v/>
      </c>
    </row>
    <row r="295" spans="1:22">
      <c r="A295" s="1">
        <f t="shared" ref="A295:B295" si="287">A294</f>
        <v>6</v>
      </c>
      <c r="B295" s="1">
        <f t="shared" si="287"/>
        <v>0</v>
      </c>
      <c r="C295" s="319"/>
      <c r="D295" s="327" t="s">
        <v>98</v>
      </c>
      <c r="E295" s="328"/>
      <c r="F295" s="304" t="s">
        <v>87</v>
      </c>
      <c r="G295" s="304"/>
      <c r="H295" s="305"/>
      <c r="I295" s="305"/>
      <c r="J295" s="306"/>
      <c r="K295" s="307"/>
      <c r="L295" s="308">
        <f t="shared" si="276"/>
        <v>0</v>
      </c>
      <c r="M295" s="309"/>
      <c r="N295" s="167"/>
      <c r="O295" s="167"/>
      <c r="P295" s="167"/>
      <c r="Q295" s="167"/>
      <c r="R295" s="167"/>
      <c r="S295" s="310"/>
      <c r="T295" s="49" t="str">
        <f>HLOOKUP(F256,リスト!$N$7:$AC$25,14,)</f>
        <v>対象</v>
      </c>
      <c r="U295" s="47" t="str">
        <f t="shared" si="274"/>
        <v/>
      </c>
    </row>
    <row r="296" spans="1:22">
      <c r="A296" s="1">
        <f t="shared" ref="A296:B296" si="288">A295</f>
        <v>6</v>
      </c>
      <c r="B296" s="1">
        <f t="shared" si="288"/>
        <v>0</v>
      </c>
      <c r="C296" s="319"/>
      <c r="D296" s="328"/>
      <c r="E296" s="328"/>
      <c r="F296" s="311" t="s">
        <v>88</v>
      </c>
      <c r="G296" s="311"/>
      <c r="H296" s="312"/>
      <c r="I296" s="312"/>
      <c r="J296" s="313"/>
      <c r="K296" s="314"/>
      <c r="L296" s="315">
        <f t="shared" si="276"/>
        <v>0</v>
      </c>
      <c r="M296" s="316"/>
      <c r="N296" s="168"/>
      <c r="O296" s="168"/>
      <c r="P296" s="168"/>
      <c r="Q296" s="168"/>
      <c r="R296" s="168"/>
      <c r="S296" s="317"/>
      <c r="T296" s="49" t="str">
        <f>HLOOKUP(F256,リスト!$N$7:$AC$25,15,)</f>
        <v>対象</v>
      </c>
      <c r="U296" s="47" t="str">
        <f t="shared" si="274"/>
        <v/>
      </c>
    </row>
    <row r="297" spans="1:22">
      <c r="A297" s="1">
        <f t="shared" ref="A297:B297" si="289">A296</f>
        <v>6</v>
      </c>
      <c r="B297" s="1">
        <f t="shared" si="289"/>
        <v>0</v>
      </c>
      <c r="C297" s="319"/>
      <c r="D297" s="346" t="s">
        <v>96</v>
      </c>
      <c r="E297" s="346"/>
      <c r="F297" s="328" t="s">
        <v>89</v>
      </c>
      <c r="G297" s="328"/>
      <c r="H297" s="347"/>
      <c r="I297" s="347"/>
      <c r="J297" s="348"/>
      <c r="K297" s="349"/>
      <c r="L297" s="350">
        <f t="shared" si="276"/>
        <v>0</v>
      </c>
      <c r="M297" s="351"/>
      <c r="N297" s="128"/>
      <c r="O297" s="128"/>
      <c r="P297" s="128"/>
      <c r="Q297" s="128"/>
      <c r="R297" s="128"/>
      <c r="S297" s="352"/>
      <c r="T297" s="49" t="str">
        <f>HLOOKUP(F256,リスト!$N$7:$AC$25,16,)</f>
        <v>対象</v>
      </c>
      <c r="U297" s="47" t="str">
        <f t="shared" si="274"/>
        <v/>
      </c>
    </row>
    <row r="298" spans="1:22">
      <c r="A298" s="1">
        <f t="shared" ref="A298:B298" si="290">A297</f>
        <v>6</v>
      </c>
      <c r="B298" s="1">
        <f t="shared" si="290"/>
        <v>0</v>
      </c>
      <c r="C298" s="319"/>
      <c r="D298" s="328" t="s">
        <v>97</v>
      </c>
      <c r="E298" s="328"/>
      <c r="F298" s="304" t="s">
        <v>90</v>
      </c>
      <c r="G298" s="304"/>
      <c r="H298" s="305"/>
      <c r="I298" s="305"/>
      <c r="J298" s="306"/>
      <c r="K298" s="307"/>
      <c r="L298" s="308">
        <f t="shared" si="276"/>
        <v>0</v>
      </c>
      <c r="M298" s="309"/>
      <c r="N298" s="167"/>
      <c r="O298" s="167"/>
      <c r="P298" s="167"/>
      <c r="Q298" s="167"/>
      <c r="R298" s="167"/>
      <c r="S298" s="310"/>
      <c r="T298" s="49" t="str">
        <f>HLOOKUP(F256,リスト!$N$7:$AC$25,17,)</f>
        <v>対象</v>
      </c>
      <c r="U298" s="47" t="str">
        <f t="shared" si="274"/>
        <v/>
      </c>
    </row>
    <row r="299" spans="1:22">
      <c r="A299" s="1">
        <f t="shared" ref="A299:B299" si="291">A298</f>
        <v>6</v>
      </c>
      <c r="B299" s="1">
        <f t="shared" si="291"/>
        <v>0</v>
      </c>
      <c r="C299" s="319"/>
      <c r="D299" s="328"/>
      <c r="E299" s="328"/>
      <c r="F299" s="311" t="s">
        <v>91</v>
      </c>
      <c r="G299" s="311"/>
      <c r="H299" s="312"/>
      <c r="I299" s="312"/>
      <c r="J299" s="313"/>
      <c r="K299" s="314"/>
      <c r="L299" s="315">
        <f t="shared" si="276"/>
        <v>0</v>
      </c>
      <c r="M299" s="316"/>
      <c r="N299" s="168"/>
      <c r="O299" s="168"/>
      <c r="P299" s="168"/>
      <c r="Q299" s="168"/>
      <c r="R299" s="168"/>
      <c r="S299" s="317"/>
      <c r="T299" s="49" t="str">
        <f>HLOOKUP(F256,リスト!$N$7:$AC$25,18,)</f>
        <v>対象外</v>
      </c>
      <c r="U299" s="47" t="str">
        <f t="shared" si="274"/>
        <v/>
      </c>
    </row>
    <row r="300" spans="1:22" ht="15" thickBot="1">
      <c r="A300" s="1">
        <f t="shared" ref="A300:B300" si="292">A299</f>
        <v>6</v>
      </c>
      <c r="B300" s="1">
        <f t="shared" si="292"/>
        <v>0</v>
      </c>
      <c r="C300" s="319"/>
      <c r="D300" s="329" t="s">
        <v>70</v>
      </c>
      <c r="E300" s="329"/>
      <c r="F300" s="329" t="s">
        <v>70</v>
      </c>
      <c r="G300" s="329"/>
      <c r="H300" s="330"/>
      <c r="I300" s="330"/>
      <c r="J300" s="331"/>
      <c r="K300" s="332"/>
      <c r="L300" s="333">
        <f t="shared" si="276"/>
        <v>0</v>
      </c>
      <c r="M300" s="334"/>
      <c r="N300" s="335"/>
      <c r="O300" s="335"/>
      <c r="P300" s="335"/>
      <c r="Q300" s="335"/>
      <c r="R300" s="335"/>
      <c r="S300" s="336"/>
      <c r="T300" s="49" t="str">
        <f>HLOOKUP(F256,リスト!$N$7:$AC$25,19,)</f>
        <v>対象</v>
      </c>
      <c r="U300" s="47" t="str">
        <f t="shared" si="274"/>
        <v/>
      </c>
    </row>
    <row r="301" spans="1:22" ht="15.6" thickTop="1" thickBot="1">
      <c r="A301" s="1">
        <f t="shared" ref="A301:B301" si="293">A300</f>
        <v>6</v>
      </c>
      <c r="B301" s="1">
        <f t="shared" si="293"/>
        <v>0</v>
      </c>
      <c r="C301" s="320"/>
      <c r="D301" s="337" t="s">
        <v>71</v>
      </c>
      <c r="E301" s="338"/>
      <c r="F301" s="338"/>
      <c r="G301" s="339"/>
      <c r="H301" s="340">
        <f>SUM(H283:I300)</f>
        <v>0</v>
      </c>
      <c r="I301" s="340"/>
      <c r="J301" s="341">
        <f t="shared" ref="J301" si="294">SUM(J283:K300)</f>
        <v>0</v>
      </c>
      <c r="K301" s="342"/>
      <c r="L301" s="342">
        <f t="shared" ref="L301" si="295">SUM(L283:M300)</f>
        <v>0</v>
      </c>
      <c r="M301" s="343"/>
      <c r="N301" s="344"/>
      <c r="O301" s="344"/>
      <c r="P301" s="344"/>
      <c r="Q301" s="344"/>
      <c r="R301" s="344"/>
      <c r="S301" s="345"/>
      <c r="T301" s="49"/>
    </row>
    <row r="302" spans="1:22">
      <c r="A302" s="1">
        <f>F305</f>
        <v>7</v>
      </c>
      <c r="B302" s="1">
        <f>IF(H326&gt;0,1,0)</f>
        <v>0</v>
      </c>
      <c r="C302" s="179" t="s">
        <v>41</v>
      </c>
      <c r="D302" s="179"/>
      <c r="E302" s="179"/>
      <c r="U302" s="11" t="s">
        <v>43</v>
      </c>
      <c r="V302" s="11" t="s">
        <v>157</v>
      </c>
    </row>
    <row r="303" spans="1:22">
      <c r="A303" s="1">
        <f>A302</f>
        <v>7</v>
      </c>
      <c r="B303" s="1">
        <f>B302</f>
        <v>0</v>
      </c>
      <c r="C303" s="223" t="str">
        <f>"トップスポーツクラブ強化事業　"&amp;基本!$G$24</f>
        <v>トップスポーツクラブ強化事業　事業計画書</v>
      </c>
      <c r="D303" s="223"/>
      <c r="E303" s="223"/>
      <c r="F303" s="223"/>
      <c r="G303" s="223"/>
      <c r="H303" s="223"/>
      <c r="I303" s="223"/>
      <c r="J303" s="223"/>
      <c r="K303" s="223"/>
      <c r="L303" s="223"/>
      <c r="M303" s="223"/>
      <c r="N303" s="223"/>
      <c r="O303" s="223"/>
      <c r="P303" s="223"/>
      <c r="Q303" s="223"/>
      <c r="R303" s="223"/>
      <c r="S303" s="223"/>
      <c r="U303" s="16" t="str">
        <f t="shared" ref="U303:V306" si="296">IF(U253="","",U253)</f>
        <v>トップスポーツクラブ強化事業</v>
      </c>
      <c r="V303" s="16" t="str">
        <f t="shared" si="296"/>
        <v>トップクラブ</v>
      </c>
    </row>
    <row r="304" spans="1:22" ht="15" thickBot="1">
      <c r="A304" s="1">
        <f t="shared" ref="A304:B304" si="297">A303</f>
        <v>7</v>
      </c>
      <c r="B304" s="1">
        <f t="shared" si="297"/>
        <v>0</v>
      </c>
      <c r="C304" s="386" t="s">
        <v>42</v>
      </c>
      <c r="D304" s="386"/>
      <c r="U304" s="28" t="str">
        <f t="shared" si="296"/>
        <v/>
      </c>
      <c r="V304" s="28" t="str">
        <f t="shared" si="296"/>
        <v/>
      </c>
    </row>
    <row r="305" spans="1:24" ht="15" thickBot="1">
      <c r="A305" s="1">
        <f t="shared" ref="A305:B305" si="298">A304</f>
        <v>7</v>
      </c>
      <c r="B305" s="1">
        <f t="shared" si="298"/>
        <v>0</v>
      </c>
      <c r="C305" s="413" t="s">
        <v>44</v>
      </c>
      <c r="D305" s="414"/>
      <c r="E305" s="414"/>
      <c r="F305" s="415">
        <f>F255+1</f>
        <v>7</v>
      </c>
      <c r="G305" s="416"/>
      <c r="U305" s="28" t="str">
        <f t="shared" si="296"/>
        <v/>
      </c>
      <c r="V305" s="28" t="str">
        <f t="shared" si="296"/>
        <v/>
      </c>
    </row>
    <row r="306" spans="1:24">
      <c r="A306" s="1">
        <f t="shared" ref="A306:B306" si="299">A305</f>
        <v>7</v>
      </c>
      <c r="B306" s="1">
        <f t="shared" si="299"/>
        <v>0</v>
      </c>
      <c r="C306" s="417" t="s">
        <v>43</v>
      </c>
      <c r="D306" s="361"/>
      <c r="E306" s="361"/>
      <c r="F306" s="418" t="s">
        <v>26</v>
      </c>
      <c r="G306" s="418"/>
      <c r="H306" s="418"/>
      <c r="I306" s="418"/>
      <c r="J306" s="418"/>
      <c r="K306" s="418"/>
      <c r="L306" s="418"/>
      <c r="M306" s="361" t="s">
        <v>47</v>
      </c>
      <c r="N306" s="361"/>
      <c r="O306" s="361"/>
      <c r="P306" s="418"/>
      <c r="Q306" s="418"/>
      <c r="R306" s="418"/>
      <c r="S306" s="419"/>
      <c r="T306" s="64" t="str">
        <f>IF(F306="","",VLOOKUP(F306,U303:V306,2,))</f>
        <v>トップクラブ</v>
      </c>
      <c r="U306" s="18" t="str">
        <f t="shared" si="296"/>
        <v/>
      </c>
      <c r="V306" s="18" t="str">
        <f t="shared" si="296"/>
        <v/>
      </c>
    </row>
    <row r="307" spans="1:24">
      <c r="A307" s="1">
        <f t="shared" ref="A307:B307" si="300">A306</f>
        <v>7</v>
      </c>
      <c r="B307" s="1">
        <f t="shared" si="300"/>
        <v>0</v>
      </c>
      <c r="C307" s="404" t="s">
        <v>141</v>
      </c>
      <c r="D307" s="405"/>
      <c r="E307" s="403"/>
      <c r="F307" s="406"/>
      <c r="G307" s="407"/>
      <c r="H307" s="407"/>
      <c r="I307" s="407"/>
      <c r="J307" s="407"/>
      <c r="K307" s="407"/>
      <c r="L307" s="407"/>
      <c r="M307" s="407"/>
      <c r="N307" s="407"/>
      <c r="O307" s="407"/>
      <c r="P307" s="407"/>
      <c r="Q307" s="407"/>
      <c r="R307" s="407"/>
      <c r="S307" s="408"/>
      <c r="U307" s="50"/>
    </row>
    <row r="308" spans="1:24">
      <c r="A308" s="1">
        <f t="shared" ref="A308:B308" si="301">A307</f>
        <v>7</v>
      </c>
      <c r="B308" s="1">
        <f t="shared" si="301"/>
        <v>0</v>
      </c>
      <c r="C308" s="398" t="s">
        <v>45</v>
      </c>
      <c r="D308" s="362"/>
      <c r="E308" s="362"/>
      <c r="F308" s="409"/>
      <c r="G308" s="410"/>
      <c r="H308" s="410"/>
      <c r="I308" s="20" t="str">
        <f>IF(F308="","～",IF(J308="","","～"))</f>
        <v>～</v>
      </c>
      <c r="J308" s="410"/>
      <c r="K308" s="410"/>
      <c r="L308" s="410"/>
      <c r="M308" s="21" t="s">
        <v>46</v>
      </c>
      <c r="N308" s="411" t="str">
        <f>IF(T308=1,IF(F308="","",IF(J308="","",IF(F308=J308,"日帰り",(J308-F308)&amp;"泊"&amp;(J308-F308+1)&amp;"日"))),"")</f>
        <v/>
      </c>
      <c r="O308" s="411"/>
      <c r="P308" s="411"/>
      <c r="Q308" s="13" t="s">
        <v>62</v>
      </c>
      <c r="R308" s="192"/>
      <c r="S308" s="412"/>
      <c r="T308" s="48">
        <v>0</v>
      </c>
    </row>
    <row r="309" spans="1:24">
      <c r="A309" s="1">
        <f t="shared" ref="A309:B309" si="302">A308</f>
        <v>7</v>
      </c>
      <c r="B309" s="1">
        <f t="shared" si="302"/>
        <v>0</v>
      </c>
      <c r="C309" s="398" t="s">
        <v>48</v>
      </c>
      <c r="D309" s="387" t="s">
        <v>49</v>
      </c>
      <c r="E309" s="387"/>
      <c r="F309" s="399"/>
      <c r="G309" s="399"/>
      <c r="H309" s="399"/>
      <c r="I309" s="399"/>
      <c r="J309" s="399"/>
      <c r="K309" s="399"/>
      <c r="L309" s="399"/>
      <c r="M309" s="399"/>
      <c r="N309" s="399"/>
      <c r="O309" s="399"/>
      <c r="P309" s="399"/>
      <c r="Q309" s="399"/>
      <c r="R309" s="399"/>
      <c r="S309" s="400"/>
      <c r="U309" s="154" t="s">
        <v>47</v>
      </c>
      <c r="V309" s="154"/>
      <c r="W309" s="154"/>
      <c r="X309" s="154"/>
    </row>
    <row r="310" spans="1:24">
      <c r="A310" s="1">
        <f t="shared" ref="A310:B310" si="303">A309</f>
        <v>7</v>
      </c>
      <c r="B310" s="1">
        <f t="shared" si="303"/>
        <v>0</v>
      </c>
      <c r="C310" s="398"/>
      <c r="D310" s="395" t="s">
        <v>7</v>
      </c>
      <c r="E310" s="395"/>
      <c r="F310" s="396"/>
      <c r="G310" s="396"/>
      <c r="H310" s="396"/>
      <c r="I310" s="396"/>
      <c r="J310" s="396"/>
      <c r="K310" s="396"/>
      <c r="L310" s="396"/>
      <c r="M310" s="396"/>
      <c r="N310" s="396"/>
      <c r="O310" s="396"/>
      <c r="P310" s="396"/>
      <c r="Q310" s="396"/>
      <c r="R310" s="396"/>
      <c r="S310" s="397"/>
      <c r="U310" s="61" t="str">
        <f>U303</f>
        <v>トップスポーツクラブ強化事業</v>
      </c>
      <c r="V310" s="61" t="str">
        <f>U304</f>
        <v/>
      </c>
      <c r="W310" s="61" t="str">
        <f>U305</f>
        <v/>
      </c>
      <c r="X310" s="61" t="str">
        <f>U306</f>
        <v/>
      </c>
    </row>
    <row r="311" spans="1:24">
      <c r="A311" s="1">
        <f t="shared" ref="A311:B311" si="304">A310</f>
        <v>7</v>
      </c>
      <c r="B311" s="1">
        <f t="shared" si="304"/>
        <v>0</v>
      </c>
      <c r="C311" s="398" t="s">
        <v>50</v>
      </c>
      <c r="D311" s="387" t="s">
        <v>49</v>
      </c>
      <c r="E311" s="387"/>
      <c r="F311" s="399"/>
      <c r="G311" s="399"/>
      <c r="H311" s="399"/>
      <c r="I311" s="399"/>
      <c r="J311" s="399"/>
      <c r="K311" s="399"/>
      <c r="L311" s="399"/>
      <c r="M311" s="399"/>
      <c r="N311" s="399"/>
      <c r="O311" s="399"/>
      <c r="P311" s="399"/>
      <c r="Q311" s="399"/>
      <c r="R311" s="399"/>
      <c r="S311" s="400"/>
      <c r="U311" s="6" t="str">
        <f t="shared" ref="U311:X314" si="305">IF(U261="","",U261)</f>
        <v>①強化活動</v>
      </c>
      <c r="V311" s="6" t="str">
        <f t="shared" si="305"/>
        <v/>
      </c>
      <c r="W311" s="6" t="str">
        <f t="shared" si="305"/>
        <v/>
      </c>
      <c r="X311" s="6" t="str">
        <f t="shared" si="305"/>
        <v/>
      </c>
    </row>
    <row r="312" spans="1:24">
      <c r="A312" s="1">
        <f t="shared" ref="A312:B312" si="306">A311</f>
        <v>7</v>
      </c>
      <c r="B312" s="1">
        <f t="shared" si="306"/>
        <v>0</v>
      </c>
      <c r="C312" s="398"/>
      <c r="D312" s="395" t="s">
        <v>7</v>
      </c>
      <c r="E312" s="395"/>
      <c r="F312" s="396"/>
      <c r="G312" s="396"/>
      <c r="H312" s="396"/>
      <c r="I312" s="396"/>
      <c r="J312" s="396"/>
      <c r="K312" s="396"/>
      <c r="L312" s="396"/>
      <c r="M312" s="396"/>
      <c r="N312" s="396"/>
      <c r="O312" s="396"/>
      <c r="P312" s="396"/>
      <c r="Q312" s="396"/>
      <c r="R312" s="396"/>
      <c r="S312" s="397"/>
      <c r="U312" s="8" t="str">
        <f t="shared" si="305"/>
        <v>②トップ招へい</v>
      </c>
      <c r="V312" s="8" t="str">
        <f t="shared" si="305"/>
        <v/>
      </c>
      <c r="W312" s="8" t="str">
        <f t="shared" si="305"/>
        <v/>
      </c>
      <c r="X312" s="8" t="str">
        <f t="shared" si="305"/>
        <v/>
      </c>
    </row>
    <row r="313" spans="1:24">
      <c r="A313" s="1">
        <f t="shared" ref="A313:B313" si="307">A312</f>
        <v>7</v>
      </c>
      <c r="B313" s="1">
        <f t="shared" si="307"/>
        <v>0</v>
      </c>
      <c r="C313" s="401" t="s">
        <v>51</v>
      </c>
      <c r="D313" s="362" t="s">
        <v>52</v>
      </c>
      <c r="E313" s="362"/>
      <c r="F313" s="362" t="s">
        <v>55</v>
      </c>
      <c r="G313" s="402"/>
      <c r="H313" s="369" t="s">
        <v>56</v>
      </c>
      <c r="I313" s="367"/>
      <c r="J313" s="403" t="s">
        <v>57</v>
      </c>
      <c r="K313" s="402"/>
      <c r="L313" s="369" t="s">
        <v>58</v>
      </c>
      <c r="M313" s="367"/>
      <c r="N313" s="403" t="s">
        <v>59</v>
      </c>
      <c r="O313" s="402"/>
      <c r="P313" s="369" t="s">
        <v>60</v>
      </c>
      <c r="Q313" s="362"/>
      <c r="R313" s="403" t="s">
        <v>32</v>
      </c>
      <c r="S313" s="366"/>
      <c r="U313" s="8" t="str">
        <f t="shared" si="305"/>
        <v/>
      </c>
      <c r="V313" s="8" t="str">
        <f t="shared" si="305"/>
        <v/>
      </c>
      <c r="W313" s="8" t="str">
        <f t="shared" si="305"/>
        <v/>
      </c>
      <c r="X313" s="8" t="str">
        <f t="shared" si="305"/>
        <v/>
      </c>
    </row>
    <row r="314" spans="1:24">
      <c r="A314" s="1">
        <f t="shared" ref="A314:B314" si="308">A313</f>
        <v>7</v>
      </c>
      <c r="B314" s="1">
        <f t="shared" si="308"/>
        <v>0</v>
      </c>
      <c r="C314" s="398"/>
      <c r="D314" s="387" t="s">
        <v>53</v>
      </c>
      <c r="E314" s="387"/>
      <c r="F314" s="51" t="s">
        <v>134</v>
      </c>
      <c r="G314" s="22" t="s">
        <v>61</v>
      </c>
      <c r="H314" s="53" t="s">
        <v>134</v>
      </c>
      <c r="I314" s="23" t="s">
        <v>61</v>
      </c>
      <c r="J314" s="55" t="s">
        <v>134</v>
      </c>
      <c r="K314" s="22" t="s">
        <v>61</v>
      </c>
      <c r="L314" s="53" t="s">
        <v>134</v>
      </c>
      <c r="M314" s="23" t="s">
        <v>61</v>
      </c>
      <c r="N314" s="55" t="s">
        <v>134</v>
      </c>
      <c r="O314" s="22" t="s">
        <v>61</v>
      </c>
      <c r="P314" s="53" t="s">
        <v>134</v>
      </c>
      <c r="Q314" s="24" t="s">
        <v>61</v>
      </c>
      <c r="R314" s="22">
        <f>指導者!P$35</f>
        <v>0</v>
      </c>
      <c r="S314" s="29" t="s">
        <v>61</v>
      </c>
      <c r="U314" s="10" t="str">
        <f t="shared" si="305"/>
        <v/>
      </c>
      <c r="V314" s="10" t="str">
        <f t="shared" si="305"/>
        <v/>
      </c>
      <c r="W314" s="10" t="str">
        <f t="shared" si="305"/>
        <v/>
      </c>
      <c r="X314" s="10" t="str">
        <f t="shared" si="305"/>
        <v/>
      </c>
    </row>
    <row r="315" spans="1:24">
      <c r="A315" s="1">
        <f t="shared" ref="A315:B315" si="309">A314</f>
        <v>7</v>
      </c>
      <c r="B315" s="1">
        <f t="shared" si="309"/>
        <v>0</v>
      </c>
      <c r="C315" s="398"/>
      <c r="D315" s="395" t="s">
        <v>54</v>
      </c>
      <c r="E315" s="395"/>
      <c r="F315" s="52" t="s">
        <v>134</v>
      </c>
      <c r="G315" s="25" t="s">
        <v>61</v>
      </c>
      <c r="H315" s="54" t="s">
        <v>134</v>
      </c>
      <c r="I315" s="26" t="s">
        <v>61</v>
      </c>
      <c r="J315" s="56" t="s">
        <v>134</v>
      </c>
      <c r="K315" s="25" t="s">
        <v>61</v>
      </c>
      <c r="L315" s="54" t="s">
        <v>134</v>
      </c>
      <c r="M315" s="26" t="s">
        <v>61</v>
      </c>
      <c r="N315" s="56" t="s">
        <v>134</v>
      </c>
      <c r="O315" s="25" t="s">
        <v>61</v>
      </c>
      <c r="P315" s="54" t="s">
        <v>134</v>
      </c>
      <c r="Q315" s="27" t="s">
        <v>61</v>
      </c>
      <c r="R315" s="25">
        <f>選手!P$332</f>
        <v>0</v>
      </c>
      <c r="S315" s="30" t="s">
        <v>61</v>
      </c>
    </row>
    <row r="316" spans="1:24">
      <c r="A316" s="1">
        <f t="shared" ref="A316:B316" si="310">A315</f>
        <v>7</v>
      </c>
      <c r="B316" s="1">
        <f t="shared" si="310"/>
        <v>0</v>
      </c>
      <c r="C316" s="370" t="s">
        <v>63</v>
      </c>
      <c r="D316" s="371"/>
      <c r="E316" s="372"/>
      <c r="F316" s="287"/>
      <c r="G316" s="379"/>
      <c r="H316" s="379"/>
      <c r="I316" s="379"/>
      <c r="J316" s="379"/>
      <c r="K316" s="379"/>
      <c r="L316" s="379"/>
      <c r="M316" s="379"/>
      <c r="N316" s="379"/>
      <c r="O316" s="379"/>
      <c r="P316" s="379"/>
      <c r="Q316" s="379"/>
      <c r="R316" s="379"/>
      <c r="S316" s="380"/>
    </row>
    <row r="317" spans="1:24">
      <c r="A317" s="1">
        <f t="shared" ref="A317:B317" si="311">A316</f>
        <v>7</v>
      </c>
      <c r="B317" s="1">
        <f t="shared" si="311"/>
        <v>0</v>
      </c>
      <c r="C317" s="373"/>
      <c r="D317" s="374"/>
      <c r="E317" s="375"/>
      <c r="F317" s="289"/>
      <c r="G317" s="381"/>
      <c r="H317" s="381"/>
      <c r="I317" s="381"/>
      <c r="J317" s="381"/>
      <c r="K317" s="381"/>
      <c r="L317" s="381"/>
      <c r="M317" s="381"/>
      <c r="N317" s="381"/>
      <c r="O317" s="381"/>
      <c r="P317" s="381"/>
      <c r="Q317" s="381"/>
      <c r="R317" s="381"/>
      <c r="S317" s="382"/>
    </row>
    <row r="318" spans="1:24">
      <c r="A318" s="1">
        <f t="shared" ref="A318:B318" si="312">A317</f>
        <v>7</v>
      </c>
      <c r="B318" s="1">
        <f t="shared" si="312"/>
        <v>0</v>
      </c>
      <c r="C318" s="373"/>
      <c r="D318" s="374"/>
      <c r="E318" s="375"/>
      <c r="F318" s="289"/>
      <c r="G318" s="381"/>
      <c r="H318" s="381"/>
      <c r="I318" s="381"/>
      <c r="J318" s="381"/>
      <c r="K318" s="381"/>
      <c r="L318" s="381"/>
      <c r="M318" s="381"/>
      <c r="N318" s="381"/>
      <c r="O318" s="381"/>
      <c r="P318" s="381"/>
      <c r="Q318" s="381"/>
      <c r="R318" s="381"/>
      <c r="S318" s="382"/>
    </row>
    <row r="319" spans="1:24">
      <c r="A319" s="1">
        <f t="shared" ref="A319:B319" si="313">A318</f>
        <v>7</v>
      </c>
      <c r="B319" s="1">
        <f t="shared" si="313"/>
        <v>0</v>
      </c>
      <c r="C319" s="373"/>
      <c r="D319" s="374"/>
      <c r="E319" s="375"/>
      <c r="F319" s="289"/>
      <c r="G319" s="381"/>
      <c r="H319" s="381"/>
      <c r="I319" s="381"/>
      <c r="J319" s="381"/>
      <c r="K319" s="381"/>
      <c r="L319" s="381"/>
      <c r="M319" s="381"/>
      <c r="N319" s="381"/>
      <c r="O319" s="381"/>
      <c r="P319" s="381"/>
      <c r="Q319" s="381"/>
      <c r="R319" s="381"/>
      <c r="S319" s="382"/>
    </row>
    <row r="320" spans="1:24">
      <c r="A320" s="1">
        <f t="shared" ref="A320:B320" si="314">A319</f>
        <v>7</v>
      </c>
      <c r="B320" s="1">
        <f t="shared" si="314"/>
        <v>0</v>
      </c>
      <c r="C320" s="373"/>
      <c r="D320" s="374"/>
      <c r="E320" s="375"/>
      <c r="F320" s="289"/>
      <c r="G320" s="381"/>
      <c r="H320" s="381"/>
      <c r="I320" s="381"/>
      <c r="J320" s="381"/>
      <c r="K320" s="381"/>
      <c r="L320" s="381"/>
      <c r="M320" s="381"/>
      <c r="N320" s="381"/>
      <c r="O320" s="381"/>
      <c r="P320" s="381"/>
      <c r="Q320" s="381"/>
      <c r="R320" s="381"/>
      <c r="S320" s="382"/>
    </row>
    <row r="321" spans="1:21">
      <c r="A321" s="1">
        <f t="shared" ref="A321:B321" si="315">A320</f>
        <v>7</v>
      </c>
      <c r="B321" s="1">
        <f t="shared" si="315"/>
        <v>0</v>
      </c>
      <c r="C321" s="373"/>
      <c r="D321" s="374"/>
      <c r="E321" s="375"/>
      <c r="F321" s="289"/>
      <c r="G321" s="381"/>
      <c r="H321" s="381"/>
      <c r="I321" s="381"/>
      <c r="J321" s="381"/>
      <c r="K321" s="381"/>
      <c r="L321" s="381"/>
      <c r="M321" s="381"/>
      <c r="N321" s="381"/>
      <c r="O321" s="381"/>
      <c r="P321" s="381"/>
      <c r="Q321" s="381"/>
      <c r="R321" s="381"/>
      <c r="S321" s="382"/>
    </row>
    <row r="322" spans="1:21" ht="15" thickBot="1">
      <c r="A322" s="1">
        <f t="shared" ref="A322:B322" si="316">A321</f>
        <v>7</v>
      </c>
      <c r="B322" s="1">
        <f t="shared" si="316"/>
        <v>0</v>
      </c>
      <c r="C322" s="376"/>
      <c r="D322" s="377"/>
      <c r="E322" s="378"/>
      <c r="F322" s="383"/>
      <c r="G322" s="384"/>
      <c r="H322" s="384"/>
      <c r="I322" s="384"/>
      <c r="J322" s="384"/>
      <c r="K322" s="384"/>
      <c r="L322" s="384"/>
      <c r="M322" s="384"/>
      <c r="N322" s="384"/>
      <c r="O322" s="384"/>
      <c r="P322" s="384"/>
      <c r="Q322" s="384"/>
      <c r="R322" s="384"/>
      <c r="S322" s="385"/>
    </row>
    <row r="323" spans="1:21">
      <c r="A323" s="1">
        <f t="shared" ref="A323:B323" si="317">A322</f>
        <v>7</v>
      </c>
      <c r="B323" s="1">
        <f t="shared" si="317"/>
        <v>0</v>
      </c>
    </row>
    <row r="324" spans="1:21" ht="15" thickBot="1">
      <c r="A324" s="1">
        <f t="shared" ref="A324:B324" si="318">A323</f>
        <v>7</v>
      </c>
      <c r="B324" s="1">
        <f t="shared" si="318"/>
        <v>0</v>
      </c>
      <c r="C324" s="386" t="s">
        <v>64</v>
      </c>
      <c r="D324" s="386"/>
      <c r="Q324" s="323" t="s">
        <v>65</v>
      </c>
      <c r="R324" s="323"/>
      <c r="S324" s="323"/>
    </row>
    <row r="325" spans="1:21">
      <c r="A325" s="1">
        <f t="shared" ref="A325:B325" si="319">A324</f>
        <v>7</v>
      </c>
      <c r="B325" s="1">
        <f t="shared" si="319"/>
        <v>0</v>
      </c>
      <c r="C325" s="318" t="s">
        <v>66</v>
      </c>
      <c r="D325" s="361" t="s">
        <v>67</v>
      </c>
      <c r="E325" s="361"/>
      <c r="F325" s="361"/>
      <c r="G325" s="361"/>
      <c r="H325" s="361" t="s">
        <v>72</v>
      </c>
      <c r="I325" s="361"/>
      <c r="J325" s="361" t="s">
        <v>11</v>
      </c>
      <c r="K325" s="361"/>
      <c r="L325" s="361"/>
      <c r="M325" s="361"/>
      <c r="N325" s="361"/>
      <c r="O325" s="361"/>
      <c r="P325" s="361"/>
      <c r="Q325" s="361"/>
      <c r="R325" s="361"/>
      <c r="S325" s="365"/>
    </row>
    <row r="326" spans="1:21">
      <c r="A326" s="1">
        <f t="shared" ref="A326:B326" si="320">A325</f>
        <v>7</v>
      </c>
      <c r="B326" s="1">
        <f t="shared" si="320"/>
        <v>0</v>
      </c>
      <c r="C326" s="319"/>
      <c r="D326" s="387" t="s">
        <v>68</v>
      </c>
      <c r="E326" s="387"/>
      <c r="F326" s="387"/>
      <c r="G326" s="387"/>
      <c r="H326" s="388">
        <f>J351</f>
        <v>0</v>
      </c>
      <c r="I326" s="388"/>
      <c r="J326" s="167"/>
      <c r="K326" s="167"/>
      <c r="L326" s="167"/>
      <c r="M326" s="167"/>
      <c r="N326" s="167"/>
      <c r="O326" s="167"/>
      <c r="P326" s="167"/>
      <c r="Q326" s="167"/>
      <c r="R326" s="167"/>
      <c r="S326" s="310"/>
    </row>
    <row r="327" spans="1:21">
      <c r="A327" s="1">
        <f t="shared" ref="A327:B327" si="321">A326</f>
        <v>7</v>
      </c>
      <c r="B327" s="1">
        <f t="shared" si="321"/>
        <v>0</v>
      </c>
      <c r="C327" s="319"/>
      <c r="D327" s="389" t="s">
        <v>135</v>
      </c>
      <c r="E327" s="389"/>
      <c r="F327" s="389"/>
      <c r="G327" s="389"/>
      <c r="H327" s="354"/>
      <c r="I327" s="354"/>
      <c r="J327" s="359"/>
      <c r="K327" s="359"/>
      <c r="L327" s="359"/>
      <c r="M327" s="359"/>
      <c r="N327" s="359"/>
      <c r="O327" s="359"/>
      <c r="P327" s="359"/>
      <c r="Q327" s="359"/>
      <c r="R327" s="359"/>
      <c r="S327" s="360"/>
    </row>
    <row r="328" spans="1:21">
      <c r="A328" s="1">
        <f t="shared" ref="A328:B328" si="322">A327</f>
        <v>7</v>
      </c>
      <c r="B328" s="1">
        <f t="shared" si="322"/>
        <v>0</v>
      </c>
      <c r="C328" s="319"/>
      <c r="D328" s="389" t="s">
        <v>69</v>
      </c>
      <c r="E328" s="389"/>
      <c r="F328" s="389"/>
      <c r="G328" s="389"/>
      <c r="H328" s="354"/>
      <c r="I328" s="354"/>
      <c r="J328" s="359"/>
      <c r="K328" s="359"/>
      <c r="L328" s="359"/>
      <c r="M328" s="359"/>
      <c r="N328" s="359"/>
      <c r="O328" s="359"/>
      <c r="P328" s="359"/>
      <c r="Q328" s="359"/>
      <c r="R328" s="359"/>
      <c r="S328" s="360"/>
    </row>
    <row r="329" spans="1:21" ht="15" thickBot="1">
      <c r="A329" s="1">
        <f t="shared" ref="A329:B329" si="323">A328</f>
        <v>7</v>
      </c>
      <c r="B329" s="1">
        <f t="shared" si="323"/>
        <v>0</v>
      </c>
      <c r="C329" s="319"/>
      <c r="D329" s="390" t="s">
        <v>70</v>
      </c>
      <c r="E329" s="390"/>
      <c r="F329" s="390"/>
      <c r="G329" s="390"/>
      <c r="H329" s="391">
        <f>H351-SUM(H326:I328)</f>
        <v>0</v>
      </c>
      <c r="I329" s="391"/>
      <c r="J329" s="392"/>
      <c r="K329" s="392"/>
      <c r="L329" s="392"/>
      <c r="M329" s="392"/>
      <c r="N329" s="392"/>
      <c r="O329" s="392"/>
      <c r="P329" s="392"/>
      <c r="Q329" s="392"/>
      <c r="R329" s="392"/>
      <c r="S329" s="393"/>
    </row>
    <row r="330" spans="1:21" ht="15.6" thickTop="1" thickBot="1">
      <c r="A330" s="1">
        <f t="shared" ref="A330:B330" si="324">A329</f>
        <v>7</v>
      </c>
      <c r="B330" s="1">
        <f t="shared" si="324"/>
        <v>0</v>
      </c>
      <c r="C330" s="320"/>
      <c r="D330" s="394" t="s">
        <v>71</v>
      </c>
      <c r="E330" s="394"/>
      <c r="F330" s="394"/>
      <c r="G330" s="394"/>
      <c r="H330" s="340">
        <f>SUM(H326:I329)</f>
        <v>0</v>
      </c>
      <c r="I330" s="340"/>
      <c r="J330" s="344"/>
      <c r="K330" s="344"/>
      <c r="L330" s="344"/>
      <c r="M330" s="344"/>
      <c r="N330" s="344"/>
      <c r="O330" s="344"/>
      <c r="P330" s="344"/>
      <c r="Q330" s="344"/>
      <c r="R330" s="344"/>
      <c r="S330" s="345"/>
    </row>
    <row r="331" spans="1:21">
      <c r="A331" s="1">
        <f t="shared" ref="A331:B331" si="325">A330</f>
        <v>7</v>
      </c>
      <c r="B331" s="1">
        <f t="shared" si="325"/>
        <v>0</v>
      </c>
      <c r="C331" s="318" t="s">
        <v>164</v>
      </c>
      <c r="D331" s="361" t="s">
        <v>67</v>
      </c>
      <c r="E331" s="361"/>
      <c r="F331" s="361" t="s">
        <v>76</v>
      </c>
      <c r="G331" s="361"/>
      <c r="H331" s="361" t="s">
        <v>72</v>
      </c>
      <c r="I331" s="363"/>
      <c r="J331" s="364"/>
      <c r="K331" s="361"/>
      <c r="L331" s="361"/>
      <c r="M331" s="361"/>
      <c r="N331" s="361" t="s">
        <v>75</v>
      </c>
      <c r="O331" s="361"/>
      <c r="P331" s="361"/>
      <c r="Q331" s="361"/>
      <c r="R331" s="361"/>
      <c r="S331" s="365"/>
    </row>
    <row r="332" spans="1:21">
      <c r="A332" s="1">
        <f t="shared" ref="A332:B332" si="326">A331</f>
        <v>7</v>
      </c>
      <c r="B332" s="1">
        <f t="shared" si="326"/>
        <v>0</v>
      </c>
      <c r="C332" s="319"/>
      <c r="D332" s="362"/>
      <c r="E332" s="362"/>
      <c r="F332" s="362"/>
      <c r="G332" s="362"/>
      <c r="H332" s="362"/>
      <c r="I332" s="362"/>
      <c r="J332" s="367" t="s">
        <v>73</v>
      </c>
      <c r="K332" s="368"/>
      <c r="L332" s="368" t="s">
        <v>74</v>
      </c>
      <c r="M332" s="369"/>
      <c r="N332" s="362"/>
      <c r="O332" s="362"/>
      <c r="P332" s="362"/>
      <c r="Q332" s="362"/>
      <c r="R332" s="362"/>
      <c r="S332" s="366"/>
    </row>
    <row r="333" spans="1:21">
      <c r="A333" s="1">
        <f t="shared" ref="A333:B333" si="327">A332</f>
        <v>7</v>
      </c>
      <c r="B333" s="1">
        <f t="shared" si="327"/>
        <v>0</v>
      </c>
      <c r="C333" s="319"/>
      <c r="D333" s="328" t="s">
        <v>81</v>
      </c>
      <c r="E333" s="328"/>
      <c r="F333" s="328" t="s">
        <v>81</v>
      </c>
      <c r="G333" s="328"/>
      <c r="H333" s="347"/>
      <c r="I333" s="347"/>
      <c r="J333" s="348"/>
      <c r="K333" s="349"/>
      <c r="L333" s="350">
        <f>H333-J333</f>
        <v>0</v>
      </c>
      <c r="M333" s="351"/>
      <c r="N333" s="128"/>
      <c r="O333" s="128"/>
      <c r="P333" s="128"/>
      <c r="Q333" s="128"/>
      <c r="R333" s="128"/>
      <c r="S333" s="352"/>
      <c r="T333" s="49" t="str">
        <f>HLOOKUP(F306,リスト!$N$7:$AC$25,2,)</f>
        <v>対象外</v>
      </c>
      <c r="U333" s="47" t="str">
        <f t="shared" ref="U333:U350" si="328">IF(T333="対象外",IF(J333&gt;0,"補助対象外経費です!!",""),"")</f>
        <v/>
      </c>
    </row>
    <row r="334" spans="1:21">
      <c r="A334" s="1">
        <f t="shared" ref="A334:B334" si="329">A333</f>
        <v>7</v>
      </c>
      <c r="B334" s="1">
        <f t="shared" si="329"/>
        <v>0</v>
      </c>
      <c r="C334" s="319"/>
      <c r="D334" s="328" t="s">
        <v>92</v>
      </c>
      <c r="E334" s="328"/>
      <c r="F334" s="304" t="s">
        <v>77</v>
      </c>
      <c r="G334" s="304"/>
      <c r="H334" s="305"/>
      <c r="I334" s="305"/>
      <c r="J334" s="306"/>
      <c r="K334" s="307"/>
      <c r="L334" s="308">
        <f t="shared" ref="L334:L350" si="330">H334-J334</f>
        <v>0</v>
      </c>
      <c r="M334" s="309"/>
      <c r="N334" s="167"/>
      <c r="O334" s="167"/>
      <c r="P334" s="167"/>
      <c r="Q334" s="167"/>
      <c r="R334" s="167"/>
      <c r="S334" s="310"/>
      <c r="T334" s="49" t="str">
        <f>HLOOKUP(F306,リスト!$N$7:$AC$25,3,)</f>
        <v>対象</v>
      </c>
      <c r="U334" s="47" t="str">
        <f t="shared" si="328"/>
        <v/>
      </c>
    </row>
    <row r="335" spans="1:21">
      <c r="A335" s="1">
        <f t="shared" ref="A335:B335" si="331">A334</f>
        <v>7</v>
      </c>
      <c r="B335" s="1">
        <f t="shared" si="331"/>
        <v>0</v>
      </c>
      <c r="C335" s="319"/>
      <c r="D335" s="328"/>
      <c r="E335" s="328"/>
      <c r="F335" s="353" t="s">
        <v>78</v>
      </c>
      <c r="G335" s="353"/>
      <c r="H335" s="354"/>
      <c r="I335" s="354"/>
      <c r="J335" s="355"/>
      <c r="K335" s="356"/>
      <c r="L335" s="357">
        <f t="shared" si="330"/>
        <v>0</v>
      </c>
      <c r="M335" s="358"/>
      <c r="N335" s="359"/>
      <c r="O335" s="359"/>
      <c r="P335" s="359"/>
      <c r="Q335" s="359"/>
      <c r="R335" s="359"/>
      <c r="S335" s="360"/>
      <c r="T335" s="49" t="str">
        <f>HLOOKUP(F306,リスト!$N$7:$AC$25,4,)</f>
        <v>対象</v>
      </c>
      <c r="U335" s="47" t="str">
        <f t="shared" si="328"/>
        <v/>
      </c>
    </row>
    <row r="336" spans="1:21">
      <c r="A336" s="1">
        <f t="shared" ref="A336:B336" si="332">A335</f>
        <v>7</v>
      </c>
      <c r="B336" s="1">
        <f t="shared" si="332"/>
        <v>0</v>
      </c>
      <c r="C336" s="319"/>
      <c r="D336" s="328"/>
      <c r="E336" s="328"/>
      <c r="F336" s="311" t="s">
        <v>79</v>
      </c>
      <c r="G336" s="311"/>
      <c r="H336" s="312"/>
      <c r="I336" s="312"/>
      <c r="J336" s="313"/>
      <c r="K336" s="314"/>
      <c r="L336" s="315">
        <f t="shared" si="330"/>
        <v>0</v>
      </c>
      <c r="M336" s="316"/>
      <c r="N336" s="168"/>
      <c r="O336" s="168"/>
      <c r="P336" s="168"/>
      <c r="Q336" s="168"/>
      <c r="R336" s="168"/>
      <c r="S336" s="317"/>
      <c r="T336" s="49" t="str">
        <f>HLOOKUP(F306,リスト!$N$7:$AC$25,5,)</f>
        <v>対象</v>
      </c>
      <c r="U336" s="47" t="str">
        <f t="shared" si="328"/>
        <v/>
      </c>
    </row>
    <row r="337" spans="1:22">
      <c r="A337" s="1">
        <f t="shared" ref="A337:B337" si="333">A336</f>
        <v>7</v>
      </c>
      <c r="B337" s="1">
        <f t="shared" si="333"/>
        <v>0</v>
      </c>
      <c r="C337" s="319"/>
      <c r="D337" s="328" t="s">
        <v>93</v>
      </c>
      <c r="E337" s="328"/>
      <c r="F337" s="304" t="s">
        <v>80</v>
      </c>
      <c r="G337" s="304"/>
      <c r="H337" s="305"/>
      <c r="I337" s="305"/>
      <c r="J337" s="306"/>
      <c r="K337" s="307"/>
      <c r="L337" s="308">
        <f t="shared" si="330"/>
        <v>0</v>
      </c>
      <c r="M337" s="309"/>
      <c r="N337" s="167"/>
      <c r="O337" s="167"/>
      <c r="P337" s="167"/>
      <c r="Q337" s="167"/>
      <c r="R337" s="167"/>
      <c r="S337" s="310"/>
      <c r="T337" s="49" t="str">
        <f>HLOOKUP(F306,リスト!$N$7:$AC$25,6,)</f>
        <v>対象</v>
      </c>
      <c r="U337" s="47" t="str">
        <f t="shared" si="328"/>
        <v/>
      </c>
    </row>
    <row r="338" spans="1:22">
      <c r="A338" s="1">
        <f t="shared" ref="A338:B338" si="334">A337</f>
        <v>7</v>
      </c>
      <c r="B338" s="1">
        <f t="shared" si="334"/>
        <v>0</v>
      </c>
      <c r="C338" s="319"/>
      <c r="D338" s="328"/>
      <c r="E338" s="328"/>
      <c r="F338" s="353" t="s">
        <v>82</v>
      </c>
      <c r="G338" s="353"/>
      <c r="H338" s="354"/>
      <c r="I338" s="354"/>
      <c r="J338" s="355"/>
      <c r="K338" s="356"/>
      <c r="L338" s="357">
        <f t="shared" si="330"/>
        <v>0</v>
      </c>
      <c r="M338" s="358"/>
      <c r="N338" s="359"/>
      <c r="O338" s="359"/>
      <c r="P338" s="359"/>
      <c r="Q338" s="359"/>
      <c r="R338" s="359"/>
      <c r="S338" s="360"/>
      <c r="T338" s="49" t="str">
        <f>HLOOKUP(F306,リスト!$N$7:$AC$25,7,)</f>
        <v>対象外</v>
      </c>
      <c r="U338" s="47" t="str">
        <f t="shared" si="328"/>
        <v/>
      </c>
    </row>
    <row r="339" spans="1:22" ht="14.4" customHeight="1">
      <c r="A339" s="1">
        <f t="shared" ref="A339:B339" si="335">A338</f>
        <v>7</v>
      </c>
      <c r="B339" s="1">
        <f t="shared" si="335"/>
        <v>0</v>
      </c>
      <c r="C339" s="319"/>
      <c r="D339" s="328"/>
      <c r="E339" s="328"/>
      <c r="F339" s="353" t="s">
        <v>162</v>
      </c>
      <c r="G339" s="353"/>
      <c r="H339" s="354"/>
      <c r="I339" s="354"/>
      <c r="J339" s="355"/>
      <c r="K339" s="356"/>
      <c r="L339" s="357">
        <f t="shared" si="330"/>
        <v>0</v>
      </c>
      <c r="M339" s="358"/>
      <c r="N339" s="359"/>
      <c r="O339" s="359"/>
      <c r="P339" s="359"/>
      <c r="Q339" s="359"/>
      <c r="R339" s="359"/>
      <c r="S339" s="360"/>
      <c r="T339" s="49" t="str">
        <f>HLOOKUP(F306,リスト!$N$7:$AC$25,8,)</f>
        <v>対象</v>
      </c>
      <c r="U339" s="47" t="str">
        <f t="shared" si="328"/>
        <v/>
      </c>
    </row>
    <row r="340" spans="1:22">
      <c r="A340" s="1">
        <f t="shared" ref="A340:B340" si="336">A339</f>
        <v>7</v>
      </c>
      <c r="B340" s="1">
        <f t="shared" si="336"/>
        <v>0</v>
      </c>
      <c r="C340" s="319"/>
      <c r="D340" s="328"/>
      <c r="E340" s="328"/>
      <c r="F340" s="311" t="s">
        <v>83</v>
      </c>
      <c r="G340" s="311"/>
      <c r="H340" s="312"/>
      <c r="I340" s="312"/>
      <c r="J340" s="313"/>
      <c r="K340" s="314"/>
      <c r="L340" s="315">
        <f t="shared" si="330"/>
        <v>0</v>
      </c>
      <c r="M340" s="316"/>
      <c r="N340" s="168"/>
      <c r="O340" s="168"/>
      <c r="P340" s="168"/>
      <c r="Q340" s="168"/>
      <c r="R340" s="168"/>
      <c r="S340" s="317"/>
      <c r="T340" s="49" t="str">
        <f>HLOOKUP(F306,リスト!$N$7:$AC$25,9,)</f>
        <v>対象</v>
      </c>
      <c r="U340" s="47" t="str">
        <f t="shared" si="328"/>
        <v/>
      </c>
    </row>
    <row r="341" spans="1:22">
      <c r="A341" s="1">
        <f t="shared" ref="A341:B341" si="337">A340</f>
        <v>7</v>
      </c>
      <c r="B341" s="1">
        <f t="shared" si="337"/>
        <v>0</v>
      </c>
      <c r="C341" s="319"/>
      <c r="D341" s="328" t="s">
        <v>94</v>
      </c>
      <c r="E341" s="328"/>
      <c r="F341" s="304" t="s">
        <v>84</v>
      </c>
      <c r="G341" s="304"/>
      <c r="H341" s="305"/>
      <c r="I341" s="305"/>
      <c r="J341" s="306"/>
      <c r="K341" s="307"/>
      <c r="L341" s="308">
        <f t="shared" si="330"/>
        <v>0</v>
      </c>
      <c r="M341" s="309"/>
      <c r="N341" s="167"/>
      <c r="O341" s="167"/>
      <c r="P341" s="167"/>
      <c r="Q341" s="167"/>
      <c r="R341" s="167"/>
      <c r="S341" s="310"/>
      <c r="T341" s="49" t="str">
        <f>HLOOKUP(F306,リスト!$N$7:$AC$25,10,)</f>
        <v>対象</v>
      </c>
      <c r="U341" s="47" t="str">
        <f t="shared" si="328"/>
        <v/>
      </c>
    </row>
    <row r="342" spans="1:22">
      <c r="A342" s="1">
        <f t="shared" ref="A342:B342" si="338">A341</f>
        <v>7</v>
      </c>
      <c r="B342" s="1">
        <f t="shared" si="338"/>
        <v>0</v>
      </c>
      <c r="C342" s="319"/>
      <c r="D342" s="328"/>
      <c r="E342" s="328"/>
      <c r="F342" s="353" t="s">
        <v>85</v>
      </c>
      <c r="G342" s="353"/>
      <c r="H342" s="354"/>
      <c r="I342" s="354"/>
      <c r="J342" s="355"/>
      <c r="K342" s="356"/>
      <c r="L342" s="357">
        <f t="shared" si="330"/>
        <v>0</v>
      </c>
      <c r="M342" s="358"/>
      <c r="N342" s="359"/>
      <c r="O342" s="359"/>
      <c r="P342" s="359"/>
      <c r="Q342" s="359"/>
      <c r="R342" s="359"/>
      <c r="S342" s="360"/>
      <c r="T342" s="49" t="str">
        <f>HLOOKUP(F306,リスト!$N$7:$AC$25,11,)</f>
        <v>対象外</v>
      </c>
      <c r="U342" s="47" t="str">
        <f t="shared" si="328"/>
        <v/>
      </c>
    </row>
    <row r="343" spans="1:22">
      <c r="A343" s="1">
        <f t="shared" ref="A343:B343" si="339">A342</f>
        <v>7</v>
      </c>
      <c r="B343" s="1">
        <f t="shared" si="339"/>
        <v>0</v>
      </c>
      <c r="C343" s="319"/>
      <c r="D343" s="328"/>
      <c r="E343" s="328"/>
      <c r="F343" s="311" t="s">
        <v>86</v>
      </c>
      <c r="G343" s="311"/>
      <c r="H343" s="312"/>
      <c r="I343" s="312"/>
      <c r="J343" s="313"/>
      <c r="K343" s="314"/>
      <c r="L343" s="315">
        <f t="shared" si="330"/>
        <v>0</v>
      </c>
      <c r="M343" s="316"/>
      <c r="N343" s="168"/>
      <c r="O343" s="168"/>
      <c r="P343" s="168"/>
      <c r="Q343" s="168"/>
      <c r="R343" s="168"/>
      <c r="S343" s="317"/>
      <c r="T343" s="49" t="str">
        <f>HLOOKUP(F306,リスト!$N$7:$AC$25,12,)</f>
        <v>対象</v>
      </c>
      <c r="U343" s="47" t="str">
        <f t="shared" si="328"/>
        <v/>
      </c>
    </row>
    <row r="344" spans="1:22">
      <c r="A344" s="1">
        <f t="shared" ref="A344:B344" si="340">A343</f>
        <v>7</v>
      </c>
      <c r="B344" s="1">
        <f t="shared" si="340"/>
        <v>0</v>
      </c>
      <c r="C344" s="319"/>
      <c r="D344" s="328" t="s">
        <v>95</v>
      </c>
      <c r="E344" s="328"/>
      <c r="F344" s="328" t="s">
        <v>95</v>
      </c>
      <c r="G344" s="328"/>
      <c r="H344" s="347"/>
      <c r="I344" s="347"/>
      <c r="J344" s="348"/>
      <c r="K344" s="349"/>
      <c r="L344" s="350">
        <f t="shared" si="330"/>
        <v>0</v>
      </c>
      <c r="M344" s="351"/>
      <c r="N344" s="128"/>
      <c r="O344" s="128"/>
      <c r="P344" s="128"/>
      <c r="Q344" s="128"/>
      <c r="R344" s="128"/>
      <c r="S344" s="352"/>
      <c r="T344" s="49" t="str">
        <f>HLOOKUP(F306,リスト!$N$7:$AC$25,13,)</f>
        <v>対象外</v>
      </c>
      <c r="U344" s="47" t="str">
        <f t="shared" si="328"/>
        <v/>
      </c>
    </row>
    <row r="345" spans="1:22">
      <c r="A345" s="1">
        <f t="shared" ref="A345:B345" si="341">A344</f>
        <v>7</v>
      </c>
      <c r="B345" s="1">
        <f t="shared" si="341"/>
        <v>0</v>
      </c>
      <c r="C345" s="319"/>
      <c r="D345" s="327" t="s">
        <v>98</v>
      </c>
      <c r="E345" s="328"/>
      <c r="F345" s="304" t="s">
        <v>87</v>
      </c>
      <c r="G345" s="304"/>
      <c r="H345" s="305"/>
      <c r="I345" s="305"/>
      <c r="J345" s="306"/>
      <c r="K345" s="307"/>
      <c r="L345" s="308">
        <f t="shared" si="330"/>
        <v>0</v>
      </c>
      <c r="M345" s="309"/>
      <c r="N345" s="167"/>
      <c r="O345" s="167"/>
      <c r="P345" s="167"/>
      <c r="Q345" s="167"/>
      <c r="R345" s="167"/>
      <c r="S345" s="310"/>
      <c r="T345" s="49" t="str">
        <f>HLOOKUP(F306,リスト!$N$7:$AC$25,14,)</f>
        <v>対象</v>
      </c>
      <c r="U345" s="47" t="str">
        <f t="shared" si="328"/>
        <v/>
      </c>
    </row>
    <row r="346" spans="1:22">
      <c r="A346" s="1">
        <f t="shared" ref="A346:B346" si="342">A345</f>
        <v>7</v>
      </c>
      <c r="B346" s="1">
        <f t="shared" si="342"/>
        <v>0</v>
      </c>
      <c r="C346" s="319"/>
      <c r="D346" s="328"/>
      <c r="E346" s="328"/>
      <c r="F346" s="311" t="s">
        <v>88</v>
      </c>
      <c r="G346" s="311"/>
      <c r="H346" s="312"/>
      <c r="I346" s="312"/>
      <c r="J346" s="313"/>
      <c r="K346" s="314"/>
      <c r="L346" s="315">
        <f t="shared" si="330"/>
        <v>0</v>
      </c>
      <c r="M346" s="316"/>
      <c r="N346" s="168"/>
      <c r="O346" s="168"/>
      <c r="P346" s="168"/>
      <c r="Q346" s="168"/>
      <c r="R346" s="168"/>
      <c r="S346" s="317"/>
      <c r="T346" s="49" t="str">
        <f>HLOOKUP(F306,リスト!$N$7:$AC$25,15,)</f>
        <v>対象</v>
      </c>
      <c r="U346" s="47" t="str">
        <f t="shared" si="328"/>
        <v/>
      </c>
    </row>
    <row r="347" spans="1:22">
      <c r="A347" s="1">
        <f t="shared" ref="A347:B347" si="343">A346</f>
        <v>7</v>
      </c>
      <c r="B347" s="1">
        <f t="shared" si="343"/>
        <v>0</v>
      </c>
      <c r="C347" s="319"/>
      <c r="D347" s="346" t="s">
        <v>96</v>
      </c>
      <c r="E347" s="346"/>
      <c r="F347" s="328" t="s">
        <v>89</v>
      </c>
      <c r="G347" s="328"/>
      <c r="H347" s="347"/>
      <c r="I347" s="347"/>
      <c r="J347" s="348"/>
      <c r="K347" s="349"/>
      <c r="L347" s="350">
        <f t="shared" si="330"/>
        <v>0</v>
      </c>
      <c r="M347" s="351"/>
      <c r="N347" s="128"/>
      <c r="O347" s="128"/>
      <c r="P347" s="128"/>
      <c r="Q347" s="128"/>
      <c r="R347" s="128"/>
      <c r="S347" s="352"/>
      <c r="T347" s="49" t="str">
        <f>HLOOKUP(F306,リスト!$N$7:$AC$25,16,)</f>
        <v>対象</v>
      </c>
      <c r="U347" s="47" t="str">
        <f t="shared" si="328"/>
        <v/>
      </c>
    </row>
    <row r="348" spans="1:22">
      <c r="A348" s="1">
        <f t="shared" ref="A348:B348" si="344">A347</f>
        <v>7</v>
      </c>
      <c r="B348" s="1">
        <f t="shared" si="344"/>
        <v>0</v>
      </c>
      <c r="C348" s="319"/>
      <c r="D348" s="328" t="s">
        <v>97</v>
      </c>
      <c r="E348" s="328"/>
      <c r="F348" s="304" t="s">
        <v>90</v>
      </c>
      <c r="G348" s="304"/>
      <c r="H348" s="305"/>
      <c r="I348" s="305"/>
      <c r="J348" s="306"/>
      <c r="K348" s="307"/>
      <c r="L348" s="308">
        <f t="shared" si="330"/>
        <v>0</v>
      </c>
      <c r="M348" s="309"/>
      <c r="N348" s="167"/>
      <c r="O348" s="167"/>
      <c r="P348" s="167"/>
      <c r="Q348" s="167"/>
      <c r="R348" s="167"/>
      <c r="S348" s="310"/>
      <c r="T348" s="49" t="str">
        <f>HLOOKUP(F306,リスト!$N$7:$AC$25,17,)</f>
        <v>対象</v>
      </c>
      <c r="U348" s="47" t="str">
        <f t="shared" si="328"/>
        <v/>
      </c>
    </row>
    <row r="349" spans="1:22">
      <c r="A349" s="1">
        <f t="shared" ref="A349:B349" si="345">A348</f>
        <v>7</v>
      </c>
      <c r="B349" s="1">
        <f t="shared" si="345"/>
        <v>0</v>
      </c>
      <c r="C349" s="319"/>
      <c r="D349" s="328"/>
      <c r="E349" s="328"/>
      <c r="F349" s="311" t="s">
        <v>91</v>
      </c>
      <c r="G349" s="311"/>
      <c r="H349" s="312"/>
      <c r="I349" s="312"/>
      <c r="J349" s="313"/>
      <c r="K349" s="314"/>
      <c r="L349" s="315">
        <f t="shared" si="330"/>
        <v>0</v>
      </c>
      <c r="M349" s="316"/>
      <c r="N349" s="168"/>
      <c r="O349" s="168"/>
      <c r="P349" s="168"/>
      <c r="Q349" s="168"/>
      <c r="R349" s="168"/>
      <c r="S349" s="317"/>
      <c r="T349" s="49" t="str">
        <f>HLOOKUP(F306,リスト!$N$7:$AC$25,18,)</f>
        <v>対象外</v>
      </c>
      <c r="U349" s="47" t="str">
        <f t="shared" si="328"/>
        <v/>
      </c>
    </row>
    <row r="350" spans="1:22" ht="15" thickBot="1">
      <c r="A350" s="1">
        <f t="shared" ref="A350:B350" si="346">A349</f>
        <v>7</v>
      </c>
      <c r="B350" s="1">
        <f t="shared" si="346"/>
        <v>0</v>
      </c>
      <c r="C350" s="319"/>
      <c r="D350" s="329" t="s">
        <v>70</v>
      </c>
      <c r="E350" s="329"/>
      <c r="F350" s="329" t="s">
        <v>70</v>
      </c>
      <c r="G350" s="329"/>
      <c r="H350" s="330"/>
      <c r="I350" s="330"/>
      <c r="J350" s="331"/>
      <c r="K350" s="332"/>
      <c r="L350" s="333">
        <f t="shared" si="330"/>
        <v>0</v>
      </c>
      <c r="M350" s="334"/>
      <c r="N350" s="335"/>
      <c r="O350" s="335"/>
      <c r="P350" s="335"/>
      <c r="Q350" s="335"/>
      <c r="R350" s="335"/>
      <c r="S350" s="336"/>
      <c r="T350" s="49" t="str">
        <f>HLOOKUP(F306,リスト!$N$7:$AC$25,19,)</f>
        <v>対象</v>
      </c>
      <c r="U350" s="47" t="str">
        <f t="shared" si="328"/>
        <v/>
      </c>
    </row>
    <row r="351" spans="1:22" ht="15.6" thickTop="1" thickBot="1">
      <c r="A351" s="1">
        <f t="shared" ref="A351:B351" si="347">A350</f>
        <v>7</v>
      </c>
      <c r="B351" s="1">
        <f t="shared" si="347"/>
        <v>0</v>
      </c>
      <c r="C351" s="320"/>
      <c r="D351" s="337" t="s">
        <v>71</v>
      </c>
      <c r="E351" s="338"/>
      <c r="F351" s="338"/>
      <c r="G351" s="339"/>
      <c r="H351" s="340">
        <f>SUM(H333:I350)</f>
        <v>0</v>
      </c>
      <c r="I351" s="340"/>
      <c r="J351" s="341">
        <f t="shared" ref="J351" si="348">SUM(J333:K350)</f>
        <v>0</v>
      </c>
      <c r="K351" s="342"/>
      <c r="L351" s="342">
        <f t="shared" ref="L351" si="349">SUM(L333:M350)</f>
        <v>0</v>
      </c>
      <c r="M351" s="343"/>
      <c r="N351" s="344"/>
      <c r="O351" s="344"/>
      <c r="P351" s="344"/>
      <c r="Q351" s="344"/>
      <c r="R351" s="344"/>
      <c r="S351" s="345"/>
      <c r="T351" s="49"/>
    </row>
    <row r="352" spans="1:22">
      <c r="A352" s="1">
        <f>F355</f>
        <v>8</v>
      </c>
      <c r="B352" s="1">
        <f>IF(H376&gt;0,1,0)</f>
        <v>0</v>
      </c>
      <c r="C352" s="179" t="s">
        <v>41</v>
      </c>
      <c r="D352" s="179"/>
      <c r="E352" s="179"/>
      <c r="U352" s="11" t="s">
        <v>43</v>
      </c>
      <c r="V352" s="11" t="s">
        <v>157</v>
      </c>
    </row>
    <row r="353" spans="1:24">
      <c r="A353" s="1">
        <f>A352</f>
        <v>8</v>
      </c>
      <c r="B353" s="1">
        <f>B352</f>
        <v>0</v>
      </c>
      <c r="C353" s="223" t="str">
        <f>"トップスポーツクラブ強化事業　"&amp;基本!$G$24</f>
        <v>トップスポーツクラブ強化事業　事業計画書</v>
      </c>
      <c r="D353" s="223"/>
      <c r="E353" s="223"/>
      <c r="F353" s="223"/>
      <c r="G353" s="223"/>
      <c r="H353" s="223"/>
      <c r="I353" s="223"/>
      <c r="J353" s="223"/>
      <c r="K353" s="223"/>
      <c r="L353" s="223"/>
      <c r="M353" s="223"/>
      <c r="N353" s="223"/>
      <c r="O353" s="223"/>
      <c r="P353" s="223"/>
      <c r="Q353" s="223"/>
      <c r="R353" s="223"/>
      <c r="S353" s="223"/>
      <c r="U353" s="16" t="str">
        <f t="shared" ref="U353:V356" si="350">IF(U303="","",U303)</f>
        <v>トップスポーツクラブ強化事業</v>
      </c>
      <c r="V353" s="16" t="str">
        <f t="shared" si="350"/>
        <v>トップクラブ</v>
      </c>
    </row>
    <row r="354" spans="1:24" ht="15" thickBot="1">
      <c r="A354" s="1">
        <f t="shared" ref="A354:B354" si="351">A353</f>
        <v>8</v>
      </c>
      <c r="B354" s="1">
        <f t="shared" si="351"/>
        <v>0</v>
      </c>
      <c r="C354" s="386" t="s">
        <v>42</v>
      </c>
      <c r="D354" s="386"/>
      <c r="U354" s="28" t="str">
        <f t="shared" si="350"/>
        <v/>
      </c>
      <c r="V354" s="28" t="str">
        <f t="shared" si="350"/>
        <v/>
      </c>
    </row>
    <row r="355" spans="1:24" ht="15" thickBot="1">
      <c r="A355" s="1">
        <f t="shared" ref="A355:B355" si="352">A354</f>
        <v>8</v>
      </c>
      <c r="B355" s="1">
        <f t="shared" si="352"/>
        <v>0</v>
      </c>
      <c r="C355" s="413" t="s">
        <v>44</v>
      </c>
      <c r="D355" s="414"/>
      <c r="E355" s="414"/>
      <c r="F355" s="415">
        <f>F305+1</f>
        <v>8</v>
      </c>
      <c r="G355" s="416"/>
      <c r="U355" s="28" t="str">
        <f t="shared" si="350"/>
        <v/>
      </c>
      <c r="V355" s="28" t="str">
        <f t="shared" si="350"/>
        <v/>
      </c>
    </row>
    <row r="356" spans="1:24">
      <c r="A356" s="1">
        <f t="shared" ref="A356:B356" si="353">A355</f>
        <v>8</v>
      </c>
      <c r="B356" s="1">
        <f t="shared" si="353"/>
        <v>0</v>
      </c>
      <c r="C356" s="417" t="s">
        <v>43</v>
      </c>
      <c r="D356" s="361"/>
      <c r="E356" s="361"/>
      <c r="F356" s="418" t="s">
        <v>26</v>
      </c>
      <c r="G356" s="418"/>
      <c r="H356" s="418"/>
      <c r="I356" s="418"/>
      <c r="J356" s="418"/>
      <c r="K356" s="418"/>
      <c r="L356" s="418"/>
      <c r="M356" s="361" t="s">
        <v>47</v>
      </c>
      <c r="N356" s="361"/>
      <c r="O356" s="361"/>
      <c r="P356" s="418"/>
      <c r="Q356" s="418"/>
      <c r="R356" s="418"/>
      <c r="S356" s="419"/>
      <c r="T356" s="64" t="str">
        <f>IF(F356="","",VLOOKUP(F356,U353:V356,2,))</f>
        <v>トップクラブ</v>
      </c>
      <c r="U356" s="18" t="str">
        <f t="shared" si="350"/>
        <v/>
      </c>
      <c r="V356" s="18" t="str">
        <f t="shared" si="350"/>
        <v/>
      </c>
    </row>
    <row r="357" spans="1:24">
      <c r="A357" s="1">
        <f t="shared" ref="A357:B357" si="354">A356</f>
        <v>8</v>
      </c>
      <c r="B357" s="1">
        <f t="shared" si="354"/>
        <v>0</v>
      </c>
      <c r="C357" s="404" t="s">
        <v>141</v>
      </c>
      <c r="D357" s="405"/>
      <c r="E357" s="403"/>
      <c r="F357" s="406"/>
      <c r="G357" s="407"/>
      <c r="H357" s="407"/>
      <c r="I357" s="407"/>
      <c r="J357" s="407"/>
      <c r="K357" s="407"/>
      <c r="L357" s="407"/>
      <c r="M357" s="407"/>
      <c r="N357" s="407"/>
      <c r="O357" s="407"/>
      <c r="P357" s="407"/>
      <c r="Q357" s="407"/>
      <c r="R357" s="407"/>
      <c r="S357" s="408"/>
      <c r="U357" s="50"/>
    </row>
    <row r="358" spans="1:24">
      <c r="A358" s="1">
        <f t="shared" ref="A358:B358" si="355">A357</f>
        <v>8</v>
      </c>
      <c r="B358" s="1">
        <f t="shared" si="355"/>
        <v>0</v>
      </c>
      <c r="C358" s="398" t="s">
        <v>45</v>
      </c>
      <c r="D358" s="362"/>
      <c r="E358" s="362"/>
      <c r="F358" s="409"/>
      <c r="G358" s="410"/>
      <c r="H358" s="410"/>
      <c r="I358" s="20" t="str">
        <f>IF(F358="","～",IF(J358="","","～"))</f>
        <v>～</v>
      </c>
      <c r="J358" s="410"/>
      <c r="K358" s="410"/>
      <c r="L358" s="410"/>
      <c r="M358" s="21" t="s">
        <v>46</v>
      </c>
      <c r="N358" s="411" t="str">
        <f>IF(T358=1,IF(F358="","",IF(J358="","",IF(F358=J358,"日帰り",(J358-F358)&amp;"泊"&amp;(J358-F358+1)&amp;"日"))),"")</f>
        <v/>
      </c>
      <c r="O358" s="411"/>
      <c r="P358" s="411"/>
      <c r="Q358" s="13" t="s">
        <v>62</v>
      </c>
      <c r="R358" s="192"/>
      <c r="S358" s="412"/>
      <c r="T358" s="48">
        <v>0</v>
      </c>
    </row>
    <row r="359" spans="1:24">
      <c r="A359" s="1">
        <f t="shared" ref="A359:B359" si="356">A358</f>
        <v>8</v>
      </c>
      <c r="B359" s="1">
        <f t="shared" si="356"/>
        <v>0</v>
      </c>
      <c r="C359" s="398" t="s">
        <v>48</v>
      </c>
      <c r="D359" s="387" t="s">
        <v>49</v>
      </c>
      <c r="E359" s="387"/>
      <c r="F359" s="399"/>
      <c r="G359" s="399"/>
      <c r="H359" s="399"/>
      <c r="I359" s="399"/>
      <c r="J359" s="399"/>
      <c r="K359" s="399"/>
      <c r="L359" s="399"/>
      <c r="M359" s="399"/>
      <c r="N359" s="399"/>
      <c r="O359" s="399"/>
      <c r="P359" s="399"/>
      <c r="Q359" s="399"/>
      <c r="R359" s="399"/>
      <c r="S359" s="400"/>
      <c r="U359" s="154" t="s">
        <v>47</v>
      </c>
      <c r="V359" s="154"/>
      <c r="W359" s="154"/>
      <c r="X359" s="154"/>
    </row>
    <row r="360" spans="1:24">
      <c r="A360" s="1">
        <f t="shared" ref="A360:B360" si="357">A359</f>
        <v>8</v>
      </c>
      <c r="B360" s="1">
        <f t="shared" si="357"/>
        <v>0</v>
      </c>
      <c r="C360" s="398"/>
      <c r="D360" s="395" t="s">
        <v>7</v>
      </c>
      <c r="E360" s="395"/>
      <c r="F360" s="396"/>
      <c r="G360" s="396"/>
      <c r="H360" s="396"/>
      <c r="I360" s="396"/>
      <c r="J360" s="396"/>
      <c r="K360" s="396"/>
      <c r="L360" s="396"/>
      <c r="M360" s="396"/>
      <c r="N360" s="396"/>
      <c r="O360" s="396"/>
      <c r="P360" s="396"/>
      <c r="Q360" s="396"/>
      <c r="R360" s="396"/>
      <c r="S360" s="397"/>
      <c r="U360" s="61" t="str">
        <f>U353</f>
        <v>トップスポーツクラブ強化事業</v>
      </c>
      <c r="V360" s="61" t="str">
        <f>U354</f>
        <v/>
      </c>
      <c r="W360" s="61" t="str">
        <f>U355</f>
        <v/>
      </c>
      <c r="X360" s="61" t="str">
        <f>U356</f>
        <v/>
      </c>
    </row>
    <row r="361" spans="1:24">
      <c r="A361" s="1">
        <f t="shared" ref="A361:B361" si="358">A360</f>
        <v>8</v>
      </c>
      <c r="B361" s="1">
        <f t="shared" si="358"/>
        <v>0</v>
      </c>
      <c r="C361" s="398" t="s">
        <v>50</v>
      </c>
      <c r="D361" s="387" t="s">
        <v>49</v>
      </c>
      <c r="E361" s="387"/>
      <c r="F361" s="399"/>
      <c r="G361" s="399"/>
      <c r="H361" s="399"/>
      <c r="I361" s="399"/>
      <c r="J361" s="399"/>
      <c r="K361" s="399"/>
      <c r="L361" s="399"/>
      <c r="M361" s="399"/>
      <c r="N361" s="399"/>
      <c r="O361" s="399"/>
      <c r="P361" s="399"/>
      <c r="Q361" s="399"/>
      <c r="R361" s="399"/>
      <c r="S361" s="400"/>
      <c r="U361" s="6" t="str">
        <f t="shared" ref="U361:X364" si="359">IF(U311="","",U311)</f>
        <v>①強化活動</v>
      </c>
      <c r="V361" s="6" t="str">
        <f t="shared" si="359"/>
        <v/>
      </c>
      <c r="W361" s="6" t="str">
        <f t="shared" si="359"/>
        <v/>
      </c>
      <c r="X361" s="6" t="str">
        <f t="shared" si="359"/>
        <v/>
      </c>
    </row>
    <row r="362" spans="1:24">
      <c r="A362" s="1">
        <f t="shared" ref="A362:B362" si="360">A361</f>
        <v>8</v>
      </c>
      <c r="B362" s="1">
        <f t="shared" si="360"/>
        <v>0</v>
      </c>
      <c r="C362" s="398"/>
      <c r="D362" s="395" t="s">
        <v>7</v>
      </c>
      <c r="E362" s="395"/>
      <c r="F362" s="396"/>
      <c r="G362" s="396"/>
      <c r="H362" s="396"/>
      <c r="I362" s="396"/>
      <c r="J362" s="396"/>
      <c r="K362" s="396"/>
      <c r="L362" s="396"/>
      <c r="M362" s="396"/>
      <c r="N362" s="396"/>
      <c r="O362" s="396"/>
      <c r="P362" s="396"/>
      <c r="Q362" s="396"/>
      <c r="R362" s="396"/>
      <c r="S362" s="397"/>
      <c r="U362" s="8" t="str">
        <f t="shared" si="359"/>
        <v>②トップ招へい</v>
      </c>
      <c r="V362" s="8" t="str">
        <f t="shared" si="359"/>
        <v/>
      </c>
      <c r="W362" s="8" t="str">
        <f t="shared" si="359"/>
        <v/>
      </c>
      <c r="X362" s="8" t="str">
        <f t="shared" si="359"/>
        <v/>
      </c>
    </row>
    <row r="363" spans="1:24">
      <c r="A363" s="1">
        <f t="shared" ref="A363:B363" si="361">A362</f>
        <v>8</v>
      </c>
      <c r="B363" s="1">
        <f t="shared" si="361"/>
        <v>0</v>
      </c>
      <c r="C363" s="401" t="s">
        <v>51</v>
      </c>
      <c r="D363" s="362" t="s">
        <v>52</v>
      </c>
      <c r="E363" s="362"/>
      <c r="F363" s="362" t="s">
        <v>55</v>
      </c>
      <c r="G363" s="402"/>
      <c r="H363" s="369" t="s">
        <v>56</v>
      </c>
      <c r="I363" s="367"/>
      <c r="J363" s="403" t="s">
        <v>57</v>
      </c>
      <c r="K363" s="402"/>
      <c r="L363" s="369" t="s">
        <v>58</v>
      </c>
      <c r="M363" s="367"/>
      <c r="N363" s="403" t="s">
        <v>59</v>
      </c>
      <c r="O363" s="402"/>
      <c r="P363" s="369" t="s">
        <v>60</v>
      </c>
      <c r="Q363" s="362"/>
      <c r="R363" s="403" t="s">
        <v>32</v>
      </c>
      <c r="S363" s="366"/>
      <c r="U363" s="8" t="str">
        <f t="shared" si="359"/>
        <v/>
      </c>
      <c r="V363" s="8" t="str">
        <f t="shared" si="359"/>
        <v/>
      </c>
      <c r="W363" s="8" t="str">
        <f t="shared" si="359"/>
        <v/>
      </c>
      <c r="X363" s="8" t="str">
        <f t="shared" si="359"/>
        <v/>
      </c>
    </row>
    <row r="364" spans="1:24">
      <c r="A364" s="1">
        <f t="shared" ref="A364:B364" si="362">A363</f>
        <v>8</v>
      </c>
      <c r="B364" s="1">
        <f t="shared" si="362"/>
        <v>0</v>
      </c>
      <c r="C364" s="398"/>
      <c r="D364" s="387" t="s">
        <v>53</v>
      </c>
      <c r="E364" s="387"/>
      <c r="F364" s="51" t="s">
        <v>134</v>
      </c>
      <c r="G364" s="22" t="s">
        <v>61</v>
      </c>
      <c r="H364" s="53" t="s">
        <v>134</v>
      </c>
      <c r="I364" s="23" t="s">
        <v>61</v>
      </c>
      <c r="J364" s="55" t="s">
        <v>134</v>
      </c>
      <c r="K364" s="22" t="s">
        <v>61</v>
      </c>
      <c r="L364" s="53" t="s">
        <v>134</v>
      </c>
      <c r="M364" s="23" t="s">
        <v>61</v>
      </c>
      <c r="N364" s="55" t="s">
        <v>134</v>
      </c>
      <c r="O364" s="22" t="s">
        <v>61</v>
      </c>
      <c r="P364" s="53" t="s">
        <v>134</v>
      </c>
      <c r="Q364" s="24" t="s">
        <v>61</v>
      </c>
      <c r="R364" s="22">
        <f>指導者!Q$35</f>
        <v>0</v>
      </c>
      <c r="S364" s="29" t="s">
        <v>61</v>
      </c>
      <c r="U364" s="10" t="str">
        <f t="shared" si="359"/>
        <v/>
      </c>
      <c r="V364" s="10" t="str">
        <f t="shared" si="359"/>
        <v/>
      </c>
      <c r="W364" s="10" t="str">
        <f t="shared" si="359"/>
        <v/>
      </c>
      <c r="X364" s="10" t="str">
        <f t="shared" si="359"/>
        <v/>
      </c>
    </row>
    <row r="365" spans="1:24">
      <c r="A365" s="1">
        <f t="shared" ref="A365:B365" si="363">A364</f>
        <v>8</v>
      </c>
      <c r="B365" s="1">
        <f t="shared" si="363"/>
        <v>0</v>
      </c>
      <c r="C365" s="398"/>
      <c r="D365" s="395" t="s">
        <v>54</v>
      </c>
      <c r="E365" s="395"/>
      <c r="F365" s="52" t="s">
        <v>134</v>
      </c>
      <c r="G365" s="25" t="s">
        <v>61</v>
      </c>
      <c r="H365" s="54" t="s">
        <v>134</v>
      </c>
      <c r="I365" s="26" t="s">
        <v>61</v>
      </c>
      <c r="J365" s="56" t="s">
        <v>134</v>
      </c>
      <c r="K365" s="25" t="s">
        <v>61</v>
      </c>
      <c r="L365" s="54" t="s">
        <v>134</v>
      </c>
      <c r="M365" s="26" t="s">
        <v>61</v>
      </c>
      <c r="N365" s="56" t="s">
        <v>134</v>
      </c>
      <c r="O365" s="25" t="s">
        <v>61</v>
      </c>
      <c r="P365" s="54" t="s">
        <v>134</v>
      </c>
      <c r="Q365" s="27" t="s">
        <v>61</v>
      </c>
      <c r="R365" s="25">
        <f>選手!Q$332</f>
        <v>0</v>
      </c>
      <c r="S365" s="30" t="s">
        <v>61</v>
      </c>
    </row>
    <row r="366" spans="1:24">
      <c r="A366" s="1">
        <f t="shared" ref="A366:B366" si="364">A365</f>
        <v>8</v>
      </c>
      <c r="B366" s="1">
        <f t="shared" si="364"/>
        <v>0</v>
      </c>
      <c r="C366" s="370" t="s">
        <v>63</v>
      </c>
      <c r="D366" s="371"/>
      <c r="E366" s="372"/>
      <c r="F366" s="287"/>
      <c r="G366" s="379"/>
      <c r="H366" s="379"/>
      <c r="I366" s="379"/>
      <c r="J366" s="379"/>
      <c r="K366" s="379"/>
      <c r="L366" s="379"/>
      <c r="M366" s="379"/>
      <c r="N366" s="379"/>
      <c r="O366" s="379"/>
      <c r="P366" s="379"/>
      <c r="Q366" s="379"/>
      <c r="R366" s="379"/>
      <c r="S366" s="380"/>
    </row>
    <row r="367" spans="1:24">
      <c r="A367" s="1">
        <f t="shared" ref="A367:B367" si="365">A366</f>
        <v>8</v>
      </c>
      <c r="B367" s="1">
        <f t="shared" si="365"/>
        <v>0</v>
      </c>
      <c r="C367" s="373"/>
      <c r="D367" s="374"/>
      <c r="E367" s="375"/>
      <c r="F367" s="289"/>
      <c r="G367" s="381"/>
      <c r="H367" s="381"/>
      <c r="I367" s="381"/>
      <c r="J367" s="381"/>
      <c r="K367" s="381"/>
      <c r="L367" s="381"/>
      <c r="M367" s="381"/>
      <c r="N367" s="381"/>
      <c r="O367" s="381"/>
      <c r="P367" s="381"/>
      <c r="Q367" s="381"/>
      <c r="R367" s="381"/>
      <c r="S367" s="382"/>
    </row>
    <row r="368" spans="1:24">
      <c r="A368" s="1">
        <f t="shared" ref="A368:B368" si="366">A367</f>
        <v>8</v>
      </c>
      <c r="B368" s="1">
        <f t="shared" si="366"/>
        <v>0</v>
      </c>
      <c r="C368" s="373"/>
      <c r="D368" s="374"/>
      <c r="E368" s="375"/>
      <c r="F368" s="289"/>
      <c r="G368" s="381"/>
      <c r="H368" s="381"/>
      <c r="I368" s="381"/>
      <c r="J368" s="381"/>
      <c r="K368" s="381"/>
      <c r="L368" s="381"/>
      <c r="M368" s="381"/>
      <c r="N368" s="381"/>
      <c r="O368" s="381"/>
      <c r="P368" s="381"/>
      <c r="Q368" s="381"/>
      <c r="R368" s="381"/>
      <c r="S368" s="382"/>
    </row>
    <row r="369" spans="1:21">
      <c r="A369" s="1">
        <f t="shared" ref="A369:B369" si="367">A368</f>
        <v>8</v>
      </c>
      <c r="B369" s="1">
        <f t="shared" si="367"/>
        <v>0</v>
      </c>
      <c r="C369" s="373"/>
      <c r="D369" s="374"/>
      <c r="E369" s="375"/>
      <c r="F369" s="289"/>
      <c r="G369" s="381"/>
      <c r="H369" s="381"/>
      <c r="I369" s="381"/>
      <c r="J369" s="381"/>
      <c r="K369" s="381"/>
      <c r="L369" s="381"/>
      <c r="M369" s="381"/>
      <c r="N369" s="381"/>
      <c r="O369" s="381"/>
      <c r="P369" s="381"/>
      <c r="Q369" s="381"/>
      <c r="R369" s="381"/>
      <c r="S369" s="382"/>
    </row>
    <row r="370" spans="1:21">
      <c r="A370" s="1">
        <f t="shared" ref="A370:B370" si="368">A369</f>
        <v>8</v>
      </c>
      <c r="B370" s="1">
        <f t="shared" si="368"/>
        <v>0</v>
      </c>
      <c r="C370" s="373"/>
      <c r="D370" s="374"/>
      <c r="E370" s="375"/>
      <c r="F370" s="289"/>
      <c r="G370" s="381"/>
      <c r="H370" s="381"/>
      <c r="I370" s="381"/>
      <c r="J370" s="381"/>
      <c r="K370" s="381"/>
      <c r="L370" s="381"/>
      <c r="M370" s="381"/>
      <c r="N370" s="381"/>
      <c r="O370" s="381"/>
      <c r="P370" s="381"/>
      <c r="Q370" s="381"/>
      <c r="R370" s="381"/>
      <c r="S370" s="382"/>
    </row>
    <row r="371" spans="1:21">
      <c r="A371" s="1">
        <f t="shared" ref="A371:B371" si="369">A370</f>
        <v>8</v>
      </c>
      <c r="B371" s="1">
        <f t="shared" si="369"/>
        <v>0</v>
      </c>
      <c r="C371" s="373"/>
      <c r="D371" s="374"/>
      <c r="E371" s="375"/>
      <c r="F371" s="289"/>
      <c r="G371" s="381"/>
      <c r="H371" s="381"/>
      <c r="I371" s="381"/>
      <c r="J371" s="381"/>
      <c r="K371" s="381"/>
      <c r="L371" s="381"/>
      <c r="M371" s="381"/>
      <c r="N371" s="381"/>
      <c r="O371" s="381"/>
      <c r="P371" s="381"/>
      <c r="Q371" s="381"/>
      <c r="R371" s="381"/>
      <c r="S371" s="382"/>
    </row>
    <row r="372" spans="1:21" ht="15" thickBot="1">
      <c r="A372" s="1">
        <f t="shared" ref="A372:B372" si="370">A371</f>
        <v>8</v>
      </c>
      <c r="B372" s="1">
        <f t="shared" si="370"/>
        <v>0</v>
      </c>
      <c r="C372" s="376"/>
      <c r="D372" s="377"/>
      <c r="E372" s="378"/>
      <c r="F372" s="383"/>
      <c r="G372" s="384"/>
      <c r="H372" s="384"/>
      <c r="I372" s="384"/>
      <c r="J372" s="384"/>
      <c r="K372" s="384"/>
      <c r="L372" s="384"/>
      <c r="M372" s="384"/>
      <c r="N372" s="384"/>
      <c r="O372" s="384"/>
      <c r="P372" s="384"/>
      <c r="Q372" s="384"/>
      <c r="R372" s="384"/>
      <c r="S372" s="385"/>
    </row>
    <row r="373" spans="1:21">
      <c r="A373" s="1">
        <f t="shared" ref="A373:B373" si="371">A372</f>
        <v>8</v>
      </c>
      <c r="B373" s="1">
        <f t="shared" si="371"/>
        <v>0</v>
      </c>
    </row>
    <row r="374" spans="1:21" ht="15" thickBot="1">
      <c r="A374" s="1">
        <f t="shared" ref="A374:B374" si="372">A373</f>
        <v>8</v>
      </c>
      <c r="B374" s="1">
        <f t="shared" si="372"/>
        <v>0</v>
      </c>
      <c r="C374" s="386" t="s">
        <v>64</v>
      </c>
      <c r="D374" s="386"/>
      <c r="Q374" s="323" t="s">
        <v>65</v>
      </c>
      <c r="R374" s="323"/>
      <c r="S374" s="323"/>
    </row>
    <row r="375" spans="1:21">
      <c r="A375" s="1">
        <f t="shared" ref="A375:B375" si="373">A374</f>
        <v>8</v>
      </c>
      <c r="B375" s="1">
        <f t="shared" si="373"/>
        <v>0</v>
      </c>
      <c r="C375" s="318" t="s">
        <v>66</v>
      </c>
      <c r="D375" s="361" t="s">
        <v>67</v>
      </c>
      <c r="E375" s="361"/>
      <c r="F375" s="361"/>
      <c r="G375" s="361"/>
      <c r="H375" s="361" t="s">
        <v>72</v>
      </c>
      <c r="I375" s="361"/>
      <c r="J375" s="361" t="s">
        <v>11</v>
      </c>
      <c r="K375" s="361"/>
      <c r="L375" s="361"/>
      <c r="M375" s="361"/>
      <c r="N375" s="361"/>
      <c r="O375" s="361"/>
      <c r="P375" s="361"/>
      <c r="Q375" s="361"/>
      <c r="R375" s="361"/>
      <c r="S375" s="365"/>
    </row>
    <row r="376" spans="1:21">
      <c r="A376" s="1">
        <f t="shared" ref="A376:B376" si="374">A375</f>
        <v>8</v>
      </c>
      <c r="B376" s="1">
        <f t="shared" si="374"/>
        <v>0</v>
      </c>
      <c r="C376" s="319"/>
      <c r="D376" s="387" t="s">
        <v>68</v>
      </c>
      <c r="E376" s="387"/>
      <c r="F376" s="387"/>
      <c r="G376" s="387"/>
      <c r="H376" s="388">
        <f>J401</f>
        <v>0</v>
      </c>
      <c r="I376" s="388"/>
      <c r="J376" s="167"/>
      <c r="K376" s="167"/>
      <c r="L376" s="167"/>
      <c r="M376" s="167"/>
      <c r="N376" s="167"/>
      <c r="O376" s="167"/>
      <c r="P376" s="167"/>
      <c r="Q376" s="167"/>
      <c r="R376" s="167"/>
      <c r="S376" s="310"/>
    </row>
    <row r="377" spans="1:21">
      <c r="A377" s="1">
        <f t="shared" ref="A377:B377" si="375">A376</f>
        <v>8</v>
      </c>
      <c r="B377" s="1">
        <f t="shared" si="375"/>
        <v>0</v>
      </c>
      <c r="C377" s="319"/>
      <c r="D377" s="389" t="s">
        <v>135</v>
      </c>
      <c r="E377" s="389"/>
      <c r="F377" s="389"/>
      <c r="G377" s="389"/>
      <c r="H377" s="354"/>
      <c r="I377" s="354"/>
      <c r="J377" s="359"/>
      <c r="K377" s="359"/>
      <c r="L377" s="359"/>
      <c r="M377" s="359"/>
      <c r="N377" s="359"/>
      <c r="O377" s="359"/>
      <c r="P377" s="359"/>
      <c r="Q377" s="359"/>
      <c r="R377" s="359"/>
      <c r="S377" s="360"/>
    </row>
    <row r="378" spans="1:21">
      <c r="A378" s="1">
        <f t="shared" ref="A378:B378" si="376">A377</f>
        <v>8</v>
      </c>
      <c r="B378" s="1">
        <f t="shared" si="376"/>
        <v>0</v>
      </c>
      <c r="C378" s="319"/>
      <c r="D378" s="389" t="s">
        <v>69</v>
      </c>
      <c r="E378" s="389"/>
      <c r="F378" s="389"/>
      <c r="G378" s="389"/>
      <c r="H378" s="354"/>
      <c r="I378" s="354"/>
      <c r="J378" s="359"/>
      <c r="K378" s="359"/>
      <c r="L378" s="359"/>
      <c r="M378" s="359"/>
      <c r="N378" s="359"/>
      <c r="O378" s="359"/>
      <c r="P378" s="359"/>
      <c r="Q378" s="359"/>
      <c r="R378" s="359"/>
      <c r="S378" s="360"/>
    </row>
    <row r="379" spans="1:21" ht="15" thickBot="1">
      <c r="A379" s="1">
        <f t="shared" ref="A379:B379" si="377">A378</f>
        <v>8</v>
      </c>
      <c r="B379" s="1">
        <f t="shared" si="377"/>
        <v>0</v>
      </c>
      <c r="C379" s="319"/>
      <c r="D379" s="390" t="s">
        <v>70</v>
      </c>
      <c r="E379" s="390"/>
      <c r="F379" s="390"/>
      <c r="G379" s="390"/>
      <c r="H379" s="391">
        <f>H401-SUM(H376:I378)</f>
        <v>0</v>
      </c>
      <c r="I379" s="391"/>
      <c r="J379" s="392"/>
      <c r="K379" s="392"/>
      <c r="L379" s="392"/>
      <c r="M379" s="392"/>
      <c r="N379" s="392"/>
      <c r="O379" s="392"/>
      <c r="P379" s="392"/>
      <c r="Q379" s="392"/>
      <c r="R379" s="392"/>
      <c r="S379" s="393"/>
    </row>
    <row r="380" spans="1:21" ht="15.6" thickTop="1" thickBot="1">
      <c r="A380" s="1">
        <f t="shared" ref="A380:B380" si="378">A379</f>
        <v>8</v>
      </c>
      <c r="B380" s="1">
        <f t="shared" si="378"/>
        <v>0</v>
      </c>
      <c r="C380" s="320"/>
      <c r="D380" s="394" t="s">
        <v>71</v>
      </c>
      <c r="E380" s="394"/>
      <c r="F380" s="394"/>
      <c r="G380" s="394"/>
      <c r="H380" s="340">
        <f>SUM(H376:I379)</f>
        <v>0</v>
      </c>
      <c r="I380" s="340"/>
      <c r="J380" s="344"/>
      <c r="K380" s="344"/>
      <c r="L380" s="344"/>
      <c r="M380" s="344"/>
      <c r="N380" s="344"/>
      <c r="O380" s="344"/>
      <c r="P380" s="344"/>
      <c r="Q380" s="344"/>
      <c r="R380" s="344"/>
      <c r="S380" s="345"/>
    </row>
    <row r="381" spans="1:21">
      <c r="A381" s="1">
        <f t="shared" ref="A381:B381" si="379">A380</f>
        <v>8</v>
      </c>
      <c r="B381" s="1">
        <f t="shared" si="379"/>
        <v>0</v>
      </c>
      <c r="C381" s="318" t="s">
        <v>164</v>
      </c>
      <c r="D381" s="361" t="s">
        <v>67</v>
      </c>
      <c r="E381" s="361"/>
      <c r="F381" s="361" t="s">
        <v>76</v>
      </c>
      <c r="G381" s="361"/>
      <c r="H381" s="361" t="s">
        <v>72</v>
      </c>
      <c r="I381" s="363"/>
      <c r="J381" s="364"/>
      <c r="K381" s="361"/>
      <c r="L381" s="361"/>
      <c r="M381" s="361"/>
      <c r="N381" s="361" t="s">
        <v>75</v>
      </c>
      <c r="O381" s="361"/>
      <c r="P381" s="361"/>
      <c r="Q381" s="361"/>
      <c r="R381" s="361"/>
      <c r="S381" s="365"/>
    </row>
    <row r="382" spans="1:21">
      <c r="A382" s="1">
        <f t="shared" ref="A382:B382" si="380">A381</f>
        <v>8</v>
      </c>
      <c r="B382" s="1">
        <f t="shared" si="380"/>
        <v>0</v>
      </c>
      <c r="C382" s="319"/>
      <c r="D382" s="362"/>
      <c r="E382" s="362"/>
      <c r="F382" s="362"/>
      <c r="G382" s="362"/>
      <c r="H382" s="362"/>
      <c r="I382" s="362"/>
      <c r="J382" s="367" t="s">
        <v>73</v>
      </c>
      <c r="K382" s="368"/>
      <c r="L382" s="368" t="s">
        <v>74</v>
      </c>
      <c r="M382" s="369"/>
      <c r="N382" s="362"/>
      <c r="O382" s="362"/>
      <c r="P382" s="362"/>
      <c r="Q382" s="362"/>
      <c r="R382" s="362"/>
      <c r="S382" s="366"/>
    </row>
    <row r="383" spans="1:21">
      <c r="A383" s="1">
        <f t="shared" ref="A383:B383" si="381">A382</f>
        <v>8</v>
      </c>
      <c r="B383" s="1">
        <f t="shared" si="381"/>
        <v>0</v>
      </c>
      <c r="C383" s="319"/>
      <c r="D383" s="328" t="s">
        <v>81</v>
      </c>
      <c r="E383" s="328"/>
      <c r="F383" s="328" t="s">
        <v>81</v>
      </c>
      <c r="G383" s="328"/>
      <c r="H383" s="347"/>
      <c r="I383" s="347"/>
      <c r="J383" s="348"/>
      <c r="K383" s="349"/>
      <c r="L383" s="350">
        <f>H383-J383</f>
        <v>0</v>
      </c>
      <c r="M383" s="351"/>
      <c r="N383" s="128"/>
      <c r="O383" s="128"/>
      <c r="P383" s="128"/>
      <c r="Q383" s="128"/>
      <c r="R383" s="128"/>
      <c r="S383" s="352"/>
      <c r="T383" s="49" t="str">
        <f>HLOOKUP(F356,リスト!$N$7:$AC$25,2,)</f>
        <v>対象外</v>
      </c>
      <c r="U383" s="47" t="str">
        <f t="shared" ref="U383:U400" si="382">IF(T383="対象外",IF(J383&gt;0,"補助対象外経費です!!",""),"")</f>
        <v/>
      </c>
    </row>
    <row r="384" spans="1:21">
      <c r="A384" s="1">
        <f t="shared" ref="A384:B384" si="383">A383</f>
        <v>8</v>
      </c>
      <c r="B384" s="1">
        <f t="shared" si="383"/>
        <v>0</v>
      </c>
      <c r="C384" s="319"/>
      <c r="D384" s="328" t="s">
        <v>92</v>
      </c>
      <c r="E384" s="328"/>
      <c r="F384" s="304" t="s">
        <v>77</v>
      </c>
      <c r="G384" s="304"/>
      <c r="H384" s="305"/>
      <c r="I384" s="305"/>
      <c r="J384" s="306"/>
      <c r="K384" s="307"/>
      <c r="L384" s="308">
        <f t="shared" ref="L384:L400" si="384">H384-J384</f>
        <v>0</v>
      </c>
      <c r="M384" s="309"/>
      <c r="N384" s="167"/>
      <c r="O384" s="167"/>
      <c r="P384" s="167"/>
      <c r="Q384" s="167"/>
      <c r="R384" s="167"/>
      <c r="S384" s="310"/>
      <c r="T384" s="49" t="str">
        <f>HLOOKUP(F356,リスト!$N$7:$AC$25,3,)</f>
        <v>対象</v>
      </c>
      <c r="U384" s="47" t="str">
        <f t="shared" si="382"/>
        <v/>
      </c>
    </row>
    <row r="385" spans="1:21">
      <c r="A385" s="1">
        <f t="shared" ref="A385:B385" si="385">A384</f>
        <v>8</v>
      </c>
      <c r="B385" s="1">
        <f t="shared" si="385"/>
        <v>0</v>
      </c>
      <c r="C385" s="319"/>
      <c r="D385" s="328"/>
      <c r="E385" s="328"/>
      <c r="F385" s="353" t="s">
        <v>78</v>
      </c>
      <c r="G385" s="353"/>
      <c r="H385" s="354"/>
      <c r="I385" s="354"/>
      <c r="J385" s="355"/>
      <c r="K385" s="356"/>
      <c r="L385" s="357">
        <f t="shared" si="384"/>
        <v>0</v>
      </c>
      <c r="M385" s="358"/>
      <c r="N385" s="359"/>
      <c r="O385" s="359"/>
      <c r="P385" s="359"/>
      <c r="Q385" s="359"/>
      <c r="R385" s="359"/>
      <c r="S385" s="360"/>
      <c r="T385" s="49" t="str">
        <f>HLOOKUP(F356,リスト!$N$7:$AC$25,4,)</f>
        <v>対象</v>
      </c>
      <c r="U385" s="47" t="str">
        <f t="shared" si="382"/>
        <v/>
      </c>
    </row>
    <row r="386" spans="1:21">
      <c r="A386" s="1">
        <f t="shared" ref="A386:B386" si="386">A385</f>
        <v>8</v>
      </c>
      <c r="B386" s="1">
        <f t="shared" si="386"/>
        <v>0</v>
      </c>
      <c r="C386" s="319"/>
      <c r="D386" s="328"/>
      <c r="E386" s="328"/>
      <c r="F386" s="311" t="s">
        <v>79</v>
      </c>
      <c r="G386" s="311"/>
      <c r="H386" s="312"/>
      <c r="I386" s="312"/>
      <c r="J386" s="313"/>
      <c r="K386" s="314"/>
      <c r="L386" s="315">
        <f t="shared" si="384"/>
        <v>0</v>
      </c>
      <c r="M386" s="316"/>
      <c r="N386" s="168"/>
      <c r="O386" s="168"/>
      <c r="P386" s="168"/>
      <c r="Q386" s="168"/>
      <c r="R386" s="168"/>
      <c r="S386" s="317"/>
      <c r="T386" s="49" t="str">
        <f>HLOOKUP(F356,リスト!$N$7:$AC$25,5,)</f>
        <v>対象</v>
      </c>
      <c r="U386" s="47" t="str">
        <f t="shared" si="382"/>
        <v/>
      </c>
    </row>
    <row r="387" spans="1:21">
      <c r="A387" s="1">
        <f t="shared" ref="A387:B387" si="387">A386</f>
        <v>8</v>
      </c>
      <c r="B387" s="1">
        <f t="shared" si="387"/>
        <v>0</v>
      </c>
      <c r="C387" s="319"/>
      <c r="D387" s="328" t="s">
        <v>93</v>
      </c>
      <c r="E387" s="328"/>
      <c r="F387" s="304" t="s">
        <v>80</v>
      </c>
      <c r="G387" s="304"/>
      <c r="H387" s="305"/>
      <c r="I387" s="305"/>
      <c r="J387" s="306"/>
      <c r="K387" s="307"/>
      <c r="L387" s="308">
        <f t="shared" si="384"/>
        <v>0</v>
      </c>
      <c r="M387" s="309"/>
      <c r="N387" s="167"/>
      <c r="O387" s="167"/>
      <c r="P387" s="167"/>
      <c r="Q387" s="167"/>
      <c r="R387" s="167"/>
      <c r="S387" s="310"/>
      <c r="T387" s="49" t="str">
        <f>HLOOKUP(F356,リスト!$N$7:$AC$25,6,)</f>
        <v>対象</v>
      </c>
      <c r="U387" s="47" t="str">
        <f t="shared" si="382"/>
        <v/>
      </c>
    </row>
    <row r="388" spans="1:21">
      <c r="A388" s="1">
        <f t="shared" ref="A388:B388" si="388">A387</f>
        <v>8</v>
      </c>
      <c r="B388" s="1">
        <f t="shared" si="388"/>
        <v>0</v>
      </c>
      <c r="C388" s="319"/>
      <c r="D388" s="328"/>
      <c r="E388" s="328"/>
      <c r="F388" s="353" t="s">
        <v>82</v>
      </c>
      <c r="G388" s="353"/>
      <c r="H388" s="354"/>
      <c r="I388" s="354"/>
      <c r="J388" s="355"/>
      <c r="K388" s="356"/>
      <c r="L388" s="357">
        <f t="shared" si="384"/>
        <v>0</v>
      </c>
      <c r="M388" s="358"/>
      <c r="N388" s="359"/>
      <c r="O388" s="359"/>
      <c r="P388" s="359"/>
      <c r="Q388" s="359"/>
      <c r="R388" s="359"/>
      <c r="S388" s="360"/>
      <c r="T388" s="49" t="str">
        <f>HLOOKUP(F356,リスト!$N$7:$AC$25,7,)</f>
        <v>対象外</v>
      </c>
      <c r="U388" s="47" t="str">
        <f t="shared" si="382"/>
        <v/>
      </c>
    </row>
    <row r="389" spans="1:21" ht="14.4" customHeight="1">
      <c r="A389" s="1">
        <f t="shared" ref="A389:B389" si="389">A388</f>
        <v>8</v>
      </c>
      <c r="B389" s="1">
        <f t="shared" si="389"/>
        <v>0</v>
      </c>
      <c r="C389" s="319"/>
      <c r="D389" s="328"/>
      <c r="E389" s="328"/>
      <c r="F389" s="353" t="s">
        <v>162</v>
      </c>
      <c r="G389" s="353"/>
      <c r="H389" s="354"/>
      <c r="I389" s="354"/>
      <c r="J389" s="355"/>
      <c r="K389" s="356"/>
      <c r="L389" s="357">
        <f t="shared" si="384"/>
        <v>0</v>
      </c>
      <c r="M389" s="358"/>
      <c r="N389" s="359"/>
      <c r="O389" s="359"/>
      <c r="P389" s="359"/>
      <c r="Q389" s="359"/>
      <c r="R389" s="359"/>
      <c r="S389" s="360"/>
      <c r="T389" s="49" t="str">
        <f>HLOOKUP(F356,リスト!$N$7:$AC$25,8,)</f>
        <v>対象</v>
      </c>
      <c r="U389" s="47" t="str">
        <f t="shared" si="382"/>
        <v/>
      </c>
    </row>
    <row r="390" spans="1:21">
      <c r="A390" s="1">
        <f t="shared" ref="A390:B390" si="390">A389</f>
        <v>8</v>
      </c>
      <c r="B390" s="1">
        <f t="shared" si="390"/>
        <v>0</v>
      </c>
      <c r="C390" s="319"/>
      <c r="D390" s="328"/>
      <c r="E390" s="328"/>
      <c r="F390" s="311" t="s">
        <v>83</v>
      </c>
      <c r="G390" s="311"/>
      <c r="H390" s="312"/>
      <c r="I390" s="312"/>
      <c r="J390" s="313"/>
      <c r="K390" s="314"/>
      <c r="L390" s="315">
        <f t="shared" si="384"/>
        <v>0</v>
      </c>
      <c r="M390" s="316"/>
      <c r="N390" s="168"/>
      <c r="O390" s="168"/>
      <c r="P390" s="168"/>
      <c r="Q390" s="168"/>
      <c r="R390" s="168"/>
      <c r="S390" s="317"/>
      <c r="T390" s="49" t="str">
        <f>HLOOKUP(F356,リスト!$N$7:$AC$25,9,)</f>
        <v>対象</v>
      </c>
      <c r="U390" s="47" t="str">
        <f t="shared" si="382"/>
        <v/>
      </c>
    </row>
    <row r="391" spans="1:21">
      <c r="A391" s="1">
        <f t="shared" ref="A391:B391" si="391">A390</f>
        <v>8</v>
      </c>
      <c r="B391" s="1">
        <f t="shared" si="391"/>
        <v>0</v>
      </c>
      <c r="C391" s="319"/>
      <c r="D391" s="328" t="s">
        <v>94</v>
      </c>
      <c r="E391" s="328"/>
      <c r="F391" s="304" t="s">
        <v>84</v>
      </c>
      <c r="G391" s="304"/>
      <c r="H391" s="305"/>
      <c r="I391" s="305"/>
      <c r="J391" s="306"/>
      <c r="K391" s="307"/>
      <c r="L391" s="308">
        <f t="shared" si="384"/>
        <v>0</v>
      </c>
      <c r="M391" s="309"/>
      <c r="N391" s="167"/>
      <c r="O391" s="167"/>
      <c r="P391" s="167"/>
      <c r="Q391" s="167"/>
      <c r="R391" s="167"/>
      <c r="S391" s="310"/>
      <c r="T391" s="49" t="str">
        <f>HLOOKUP(F356,リスト!$N$7:$AC$25,10,)</f>
        <v>対象</v>
      </c>
      <c r="U391" s="47" t="str">
        <f t="shared" si="382"/>
        <v/>
      </c>
    </row>
    <row r="392" spans="1:21">
      <c r="A392" s="1">
        <f t="shared" ref="A392:B392" si="392">A391</f>
        <v>8</v>
      </c>
      <c r="B392" s="1">
        <f t="shared" si="392"/>
        <v>0</v>
      </c>
      <c r="C392" s="319"/>
      <c r="D392" s="328"/>
      <c r="E392" s="328"/>
      <c r="F392" s="353" t="s">
        <v>85</v>
      </c>
      <c r="G392" s="353"/>
      <c r="H392" s="354"/>
      <c r="I392" s="354"/>
      <c r="J392" s="355"/>
      <c r="K392" s="356"/>
      <c r="L392" s="357">
        <f t="shared" si="384"/>
        <v>0</v>
      </c>
      <c r="M392" s="358"/>
      <c r="N392" s="359"/>
      <c r="O392" s="359"/>
      <c r="P392" s="359"/>
      <c r="Q392" s="359"/>
      <c r="R392" s="359"/>
      <c r="S392" s="360"/>
      <c r="T392" s="49" t="str">
        <f>HLOOKUP(F356,リスト!$N$7:$AC$25,11,)</f>
        <v>対象外</v>
      </c>
      <c r="U392" s="47" t="str">
        <f t="shared" si="382"/>
        <v/>
      </c>
    </row>
    <row r="393" spans="1:21">
      <c r="A393" s="1">
        <f t="shared" ref="A393:B393" si="393">A392</f>
        <v>8</v>
      </c>
      <c r="B393" s="1">
        <f t="shared" si="393"/>
        <v>0</v>
      </c>
      <c r="C393" s="319"/>
      <c r="D393" s="328"/>
      <c r="E393" s="328"/>
      <c r="F393" s="311" t="s">
        <v>86</v>
      </c>
      <c r="G393" s="311"/>
      <c r="H393" s="312"/>
      <c r="I393" s="312"/>
      <c r="J393" s="313"/>
      <c r="K393" s="314"/>
      <c r="L393" s="315">
        <f t="shared" si="384"/>
        <v>0</v>
      </c>
      <c r="M393" s="316"/>
      <c r="N393" s="168"/>
      <c r="O393" s="168"/>
      <c r="P393" s="168"/>
      <c r="Q393" s="168"/>
      <c r="R393" s="168"/>
      <c r="S393" s="317"/>
      <c r="T393" s="49" t="str">
        <f>HLOOKUP(F356,リスト!$N$7:$AC$25,12,)</f>
        <v>対象</v>
      </c>
      <c r="U393" s="47" t="str">
        <f t="shared" si="382"/>
        <v/>
      </c>
    </row>
    <row r="394" spans="1:21">
      <c r="A394" s="1">
        <f t="shared" ref="A394:B394" si="394">A393</f>
        <v>8</v>
      </c>
      <c r="B394" s="1">
        <f t="shared" si="394"/>
        <v>0</v>
      </c>
      <c r="C394" s="319"/>
      <c r="D394" s="328" t="s">
        <v>95</v>
      </c>
      <c r="E394" s="328"/>
      <c r="F394" s="328" t="s">
        <v>95</v>
      </c>
      <c r="G394" s="328"/>
      <c r="H394" s="347"/>
      <c r="I394" s="347"/>
      <c r="J394" s="348"/>
      <c r="K394" s="349"/>
      <c r="L394" s="350">
        <f t="shared" si="384"/>
        <v>0</v>
      </c>
      <c r="M394" s="351"/>
      <c r="N394" s="128"/>
      <c r="O394" s="128"/>
      <c r="P394" s="128"/>
      <c r="Q394" s="128"/>
      <c r="R394" s="128"/>
      <c r="S394" s="352"/>
      <c r="T394" s="49" t="str">
        <f>HLOOKUP(F356,リスト!$N$7:$AC$25,13,)</f>
        <v>対象外</v>
      </c>
      <c r="U394" s="47" t="str">
        <f t="shared" si="382"/>
        <v/>
      </c>
    </row>
    <row r="395" spans="1:21">
      <c r="A395" s="1">
        <f t="shared" ref="A395:B395" si="395">A394</f>
        <v>8</v>
      </c>
      <c r="B395" s="1">
        <f t="shared" si="395"/>
        <v>0</v>
      </c>
      <c r="C395" s="319"/>
      <c r="D395" s="327" t="s">
        <v>98</v>
      </c>
      <c r="E395" s="328"/>
      <c r="F395" s="304" t="s">
        <v>87</v>
      </c>
      <c r="G395" s="304"/>
      <c r="H395" s="305"/>
      <c r="I395" s="305"/>
      <c r="J395" s="306"/>
      <c r="K395" s="307"/>
      <c r="L395" s="308">
        <f t="shared" si="384"/>
        <v>0</v>
      </c>
      <c r="M395" s="309"/>
      <c r="N395" s="167"/>
      <c r="O395" s="167"/>
      <c r="P395" s="167"/>
      <c r="Q395" s="167"/>
      <c r="R395" s="167"/>
      <c r="S395" s="310"/>
      <c r="T395" s="49" t="str">
        <f>HLOOKUP(F356,リスト!$N$7:$AC$25,14,)</f>
        <v>対象</v>
      </c>
      <c r="U395" s="47" t="str">
        <f t="shared" si="382"/>
        <v/>
      </c>
    </row>
    <row r="396" spans="1:21">
      <c r="A396" s="1">
        <f t="shared" ref="A396:B396" si="396">A395</f>
        <v>8</v>
      </c>
      <c r="B396" s="1">
        <f t="shared" si="396"/>
        <v>0</v>
      </c>
      <c r="C396" s="319"/>
      <c r="D396" s="328"/>
      <c r="E396" s="328"/>
      <c r="F396" s="311" t="s">
        <v>88</v>
      </c>
      <c r="G396" s="311"/>
      <c r="H396" s="312"/>
      <c r="I396" s="312"/>
      <c r="J396" s="313"/>
      <c r="K396" s="314"/>
      <c r="L396" s="315">
        <f t="shared" si="384"/>
        <v>0</v>
      </c>
      <c r="M396" s="316"/>
      <c r="N396" s="168"/>
      <c r="O396" s="168"/>
      <c r="P396" s="168"/>
      <c r="Q396" s="168"/>
      <c r="R396" s="168"/>
      <c r="S396" s="317"/>
      <c r="T396" s="49" t="str">
        <f>HLOOKUP(F356,リスト!$N$7:$AC$25,15,)</f>
        <v>対象</v>
      </c>
      <c r="U396" s="47" t="str">
        <f t="shared" si="382"/>
        <v/>
      </c>
    </row>
    <row r="397" spans="1:21">
      <c r="A397" s="1">
        <f t="shared" ref="A397:B397" si="397">A396</f>
        <v>8</v>
      </c>
      <c r="B397" s="1">
        <f t="shared" si="397"/>
        <v>0</v>
      </c>
      <c r="C397" s="319"/>
      <c r="D397" s="346" t="s">
        <v>96</v>
      </c>
      <c r="E397" s="346"/>
      <c r="F397" s="328" t="s">
        <v>89</v>
      </c>
      <c r="G397" s="328"/>
      <c r="H397" s="347"/>
      <c r="I397" s="347"/>
      <c r="J397" s="348"/>
      <c r="K397" s="349"/>
      <c r="L397" s="350">
        <f t="shared" si="384"/>
        <v>0</v>
      </c>
      <c r="M397" s="351"/>
      <c r="N397" s="128"/>
      <c r="O397" s="128"/>
      <c r="P397" s="128"/>
      <c r="Q397" s="128"/>
      <c r="R397" s="128"/>
      <c r="S397" s="352"/>
      <c r="T397" s="49" t="str">
        <f>HLOOKUP(F356,リスト!$N$7:$AC$25,16,)</f>
        <v>対象</v>
      </c>
      <c r="U397" s="47" t="str">
        <f t="shared" si="382"/>
        <v/>
      </c>
    </row>
    <row r="398" spans="1:21">
      <c r="A398" s="1">
        <f t="shared" ref="A398:B398" si="398">A397</f>
        <v>8</v>
      </c>
      <c r="B398" s="1">
        <f t="shared" si="398"/>
        <v>0</v>
      </c>
      <c r="C398" s="319"/>
      <c r="D398" s="328" t="s">
        <v>97</v>
      </c>
      <c r="E398" s="328"/>
      <c r="F398" s="304" t="s">
        <v>90</v>
      </c>
      <c r="G398" s="304"/>
      <c r="H398" s="305"/>
      <c r="I398" s="305"/>
      <c r="J398" s="306"/>
      <c r="K398" s="307"/>
      <c r="L398" s="308">
        <f t="shared" si="384"/>
        <v>0</v>
      </c>
      <c r="M398" s="309"/>
      <c r="N398" s="167"/>
      <c r="O398" s="167"/>
      <c r="P398" s="167"/>
      <c r="Q398" s="167"/>
      <c r="R398" s="167"/>
      <c r="S398" s="310"/>
      <c r="T398" s="49" t="str">
        <f>HLOOKUP(F356,リスト!$N$7:$AC$25,17,)</f>
        <v>対象</v>
      </c>
      <c r="U398" s="47" t="str">
        <f t="shared" si="382"/>
        <v/>
      </c>
    </row>
    <row r="399" spans="1:21">
      <c r="A399" s="1">
        <f t="shared" ref="A399:B399" si="399">A398</f>
        <v>8</v>
      </c>
      <c r="B399" s="1">
        <f t="shared" si="399"/>
        <v>0</v>
      </c>
      <c r="C399" s="319"/>
      <c r="D399" s="328"/>
      <c r="E399" s="328"/>
      <c r="F399" s="311" t="s">
        <v>91</v>
      </c>
      <c r="G399" s="311"/>
      <c r="H399" s="312"/>
      <c r="I399" s="312"/>
      <c r="J399" s="313"/>
      <c r="K399" s="314"/>
      <c r="L399" s="315">
        <f t="shared" si="384"/>
        <v>0</v>
      </c>
      <c r="M399" s="316"/>
      <c r="N399" s="168"/>
      <c r="O399" s="168"/>
      <c r="P399" s="168"/>
      <c r="Q399" s="168"/>
      <c r="R399" s="168"/>
      <c r="S399" s="317"/>
      <c r="T399" s="49" t="str">
        <f>HLOOKUP(F356,リスト!$N$7:$AC$25,18,)</f>
        <v>対象外</v>
      </c>
      <c r="U399" s="47" t="str">
        <f t="shared" si="382"/>
        <v/>
      </c>
    </row>
    <row r="400" spans="1:21" ht="15" thickBot="1">
      <c r="A400" s="1">
        <f t="shared" ref="A400:B400" si="400">A399</f>
        <v>8</v>
      </c>
      <c r="B400" s="1">
        <f t="shared" si="400"/>
        <v>0</v>
      </c>
      <c r="C400" s="319"/>
      <c r="D400" s="329" t="s">
        <v>70</v>
      </c>
      <c r="E400" s="329"/>
      <c r="F400" s="329" t="s">
        <v>70</v>
      </c>
      <c r="G400" s="329"/>
      <c r="H400" s="330"/>
      <c r="I400" s="330"/>
      <c r="J400" s="331"/>
      <c r="K400" s="332"/>
      <c r="L400" s="333">
        <f t="shared" si="384"/>
        <v>0</v>
      </c>
      <c r="M400" s="334"/>
      <c r="N400" s="335"/>
      <c r="O400" s="335"/>
      <c r="P400" s="335"/>
      <c r="Q400" s="335"/>
      <c r="R400" s="335"/>
      <c r="S400" s="336"/>
      <c r="T400" s="49" t="str">
        <f>HLOOKUP(F356,リスト!$N$7:$AC$25,19,)</f>
        <v>対象</v>
      </c>
      <c r="U400" s="47" t="str">
        <f t="shared" si="382"/>
        <v/>
      </c>
    </row>
    <row r="401" spans="1:24" ht="15.6" thickTop="1" thickBot="1">
      <c r="A401" s="1">
        <f t="shared" ref="A401:B401" si="401">A400</f>
        <v>8</v>
      </c>
      <c r="B401" s="1">
        <f t="shared" si="401"/>
        <v>0</v>
      </c>
      <c r="C401" s="320"/>
      <c r="D401" s="337" t="s">
        <v>71</v>
      </c>
      <c r="E401" s="338"/>
      <c r="F401" s="338"/>
      <c r="G401" s="339"/>
      <c r="H401" s="340">
        <f>SUM(H383:I400)</f>
        <v>0</v>
      </c>
      <c r="I401" s="340"/>
      <c r="J401" s="341">
        <f t="shared" ref="J401" si="402">SUM(J383:K400)</f>
        <v>0</v>
      </c>
      <c r="K401" s="342"/>
      <c r="L401" s="342">
        <f t="shared" ref="L401" si="403">SUM(L383:M400)</f>
        <v>0</v>
      </c>
      <c r="M401" s="343"/>
      <c r="N401" s="344"/>
      <c r="O401" s="344"/>
      <c r="P401" s="344"/>
      <c r="Q401" s="344"/>
      <c r="R401" s="344"/>
      <c r="S401" s="345"/>
      <c r="T401" s="49"/>
    </row>
    <row r="402" spans="1:24">
      <c r="A402" s="1">
        <f>F405</f>
        <v>9</v>
      </c>
      <c r="B402" s="1">
        <f>IF(H426&gt;0,1,0)</f>
        <v>0</v>
      </c>
      <c r="C402" s="179" t="s">
        <v>41</v>
      </c>
      <c r="D402" s="179"/>
      <c r="E402" s="179"/>
      <c r="U402" s="11" t="s">
        <v>43</v>
      </c>
      <c r="V402" s="11" t="s">
        <v>157</v>
      </c>
    </row>
    <row r="403" spans="1:24">
      <c r="A403" s="1">
        <f>A402</f>
        <v>9</v>
      </c>
      <c r="B403" s="1">
        <f>B402</f>
        <v>0</v>
      </c>
      <c r="C403" s="223" t="str">
        <f>"トップスポーツクラブ強化事業　"&amp;基本!$G$24</f>
        <v>トップスポーツクラブ強化事業　事業計画書</v>
      </c>
      <c r="D403" s="223"/>
      <c r="E403" s="223"/>
      <c r="F403" s="223"/>
      <c r="G403" s="223"/>
      <c r="H403" s="223"/>
      <c r="I403" s="223"/>
      <c r="J403" s="223"/>
      <c r="K403" s="223"/>
      <c r="L403" s="223"/>
      <c r="M403" s="223"/>
      <c r="N403" s="223"/>
      <c r="O403" s="223"/>
      <c r="P403" s="223"/>
      <c r="Q403" s="223"/>
      <c r="R403" s="223"/>
      <c r="S403" s="223"/>
      <c r="U403" s="16" t="str">
        <f t="shared" ref="U403:V406" si="404">IF(U353="","",U353)</f>
        <v>トップスポーツクラブ強化事業</v>
      </c>
      <c r="V403" s="16" t="str">
        <f t="shared" si="404"/>
        <v>トップクラブ</v>
      </c>
    </row>
    <row r="404" spans="1:24" ht="15" thickBot="1">
      <c r="A404" s="1">
        <f t="shared" ref="A404:B404" si="405">A403</f>
        <v>9</v>
      </c>
      <c r="B404" s="1">
        <f t="shared" si="405"/>
        <v>0</v>
      </c>
      <c r="C404" s="386" t="s">
        <v>42</v>
      </c>
      <c r="D404" s="386"/>
      <c r="U404" s="28" t="str">
        <f t="shared" si="404"/>
        <v/>
      </c>
      <c r="V404" s="28" t="str">
        <f t="shared" si="404"/>
        <v/>
      </c>
    </row>
    <row r="405" spans="1:24" ht="15" thickBot="1">
      <c r="A405" s="1">
        <f t="shared" ref="A405:B405" si="406">A404</f>
        <v>9</v>
      </c>
      <c r="B405" s="1">
        <f t="shared" si="406"/>
        <v>0</v>
      </c>
      <c r="C405" s="413" t="s">
        <v>44</v>
      </c>
      <c r="D405" s="414"/>
      <c r="E405" s="414"/>
      <c r="F405" s="415">
        <f>F355+1</f>
        <v>9</v>
      </c>
      <c r="G405" s="416"/>
      <c r="U405" s="28" t="str">
        <f t="shared" si="404"/>
        <v/>
      </c>
      <c r="V405" s="28" t="str">
        <f t="shared" si="404"/>
        <v/>
      </c>
    </row>
    <row r="406" spans="1:24">
      <c r="A406" s="1">
        <f t="shared" ref="A406:B406" si="407">A405</f>
        <v>9</v>
      </c>
      <c r="B406" s="1">
        <f t="shared" si="407"/>
        <v>0</v>
      </c>
      <c r="C406" s="417" t="s">
        <v>43</v>
      </c>
      <c r="D406" s="361"/>
      <c r="E406" s="361"/>
      <c r="F406" s="418" t="s">
        <v>26</v>
      </c>
      <c r="G406" s="418"/>
      <c r="H406" s="418"/>
      <c r="I406" s="418"/>
      <c r="J406" s="418"/>
      <c r="K406" s="418"/>
      <c r="L406" s="418"/>
      <c r="M406" s="361" t="s">
        <v>47</v>
      </c>
      <c r="N406" s="361"/>
      <c r="O406" s="361"/>
      <c r="P406" s="418"/>
      <c r="Q406" s="418"/>
      <c r="R406" s="418"/>
      <c r="S406" s="419"/>
      <c r="T406" s="64" t="str">
        <f>IF(F406="","",VLOOKUP(F406,U403:V406,2,))</f>
        <v>トップクラブ</v>
      </c>
      <c r="U406" s="18" t="str">
        <f t="shared" si="404"/>
        <v/>
      </c>
      <c r="V406" s="18" t="str">
        <f t="shared" si="404"/>
        <v/>
      </c>
    </row>
    <row r="407" spans="1:24">
      <c r="A407" s="1">
        <f t="shared" ref="A407:B407" si="408">A406</f>
        <v>9</v>
      </c>
      <c r="B407" s="1">
        <f t="shared" si="408"/>
        <v>0</v>
      </c>
      <c r="C407" s="404" t="s">
        <v>141</v>
      </c>
      <c r="D407" s="405"/>
      <c r="E407" s="403"/>
      <c r="F407" s="406"/>
      <c r="G407" s="407"/>
      <c r="H407" s="407"/>
      <c r="I407" s="407"/>
      <c r="J407" s="407"/>
      <c r="K407" s="407"/>
      <c r="L407" s="407"/>
      <c r="M407" s="407"/>
      <c r="N407" s="407"/>
      <c r="O407" s="407"/>
      <c r="P407" s="407"/>
      <c r="Q407" s="407"/>
      <c r="R407" s="407"/>
      <c r="S407" s="408"/>
      <c r="U407" s="50"/>
    </row>
    <row r="408" spans="1:24">
      <c r="A408" s="1">
        <f t="shared" ref="A408:B408" si="409">A407</f>
        <v>9</v>
      </c>
      <c r="B408" s="1">
        <f t="shared" si="409"/>
        <v>0</v>
      </c>
      <c r="C408" s="398" t="s">
        <v>45</v>
      </c>
      <c r="D408" s="362"/>
      <c r="E408" s="362"/>
      <c r="F408" s="409"/>
      <c r="G408" s="410"/>
      <c r="H408" s="410"/>
      <c r="I408" s="20" t="str">
        <f>IF(F408="","～",IF(J408="","","～"))</f>
        <v>～</v>
      </c>
      <c r="J408" s="410"/>
      <c r="K408" s="410"/>
      <c r="L408" s="410"/>
      <c r="M408" s="21" t="s">
        <v>46</v>
      </c>
      <c r="N408" s="411" t="str">
        <f>IF(T408=1,IF(F408="","",IF(J408="","",IF(F408=J408,"日帰り",(J408-F408)&amp;"泊"&amp;(J408-F408+1)&amp;"日"))),"")</f>
        <v/>
      </c>
      <c r="O408" s="411"/>
      <c r="P408" s="411"/>
      <c r="Q408" s="13" t="s">
        <v>62</v>
      </c>
      <c r="R408" s="192"/>
      <c r="S408" s="412"/>
      <c r="T408" s="48">
        <v>0</v>
      </c>
    </row>
    <row r="409" spans="1:24">
      <c r="A409" s="1">
        <f t="shared" ref="A409:B409" si="410">A408</f>
        <v>9</v>
      </c>
      <c r="B409" s="1">
        <f t="shared" si="410"/>
        <v>0</v>
      </c>
      <c r="C409" s="398" t="s">
        <v>48</v>
      </c>
      <c r="D409" s="387" t="s">
        <v>49</v>
      </c>
      <c r="E409" s="387"/>
      <c r="F409" s="399"/>
      <c r="G409" s="399"/>
      <c r="H409" s="399"/>
      <c r="I409" s="399"/>
      <c r="J409" s="399"/>
      <c r="K409" s="399"/>
      <c r="L409" s="399"/>
      <c r="M409" s="399"/>
      <c r="N409" s="399"/>
      <c r="O409" s="399"/>
      <c r="P409" s="399"/>
      <c r="Q409" s="399"/>
      <c r="R409" s="399"/>
      <c r="S409" s="400"/>
      <c r="U409" s="154" t="s">
        <v>47</v>
      </c>
      <c r="V409" s="154"/>
      <c r="W409" s="154"/>
      <c r="X409" s="154"/>
    </row>
    <row r="410" spans="1:24">
      <c r="A410" s="1">
        <f t="shared" ref="A410:B410" si="411">A409</f>
        <v>9</v>
      </c>
      <c r="B410" s="1">
        <f t="shared" si="411"/>
        <v>0</v>
      </c>
      <c r="C410" s="398"/>
      <c r="D410" s="395" t="s">
        <v>7</v>
      </c>
      <c r="E410" s="395"/>
      <c r="F410" s="396"/>
      <c r="G410" s="396"/>
      <c r="H410" s="396"/>
      <c r="I410" s="396"/>
      <c r="J410" s="396"/>
      <c r="K410" s="396"/>
      <c r="L410" s="396"/>
      <c r="M410" s="396"/>
      <c r="N410" s="396"/>
      <c r="O410" s="396"/>
      <c r="P410" s="396"/>
      <c r="Q410" s="396"/>
      <c r="R410" s="396"/>
      <c r="S410" s="397"/>
      <c r="U410" s="61" t="str">
        <f>U403</f>
        <v>トップスポーツクラブ強化事業</v>
      </c>
      <c r="V410" s="61" t="str">
        <f>U404</f>
        <v/>
      </c>
      <c r="W410" s="61" t="str">
        <f>U405</f>
        <v/>
      </c>
      <c r="X410" s="61" t="str">
        <f>U406</f>
        <v/>
      </c>
    </row>
    <row r="411" spans="1:24">
      <c r="A411" s="1">
        <f t="shared" ref="A411:B411" si="412">A410</f>
        <v>9</v>
      </c>
      <c r="B411" s="1">
        <f t="shared" si="412"/>
        <v>0</v>
      </c>
      <c r="C411" s="398" t="s">
        <v>50</v>
      </c>
      <c r="D411" s="387" t="s">
        <v>49</v>
      </c>
      <c r="E411" s="387"/>
      <c r="F411" s="399"/>
      <c r="G411" s="399"/>
      <c r="H411" s="399"/>
      <c r="I411" s="399"/>
      <c r="J411" s="399"/>
      <c r="K411" s="399"/>
      <c r="L411" s="399"/>
      <c r="M411" s="399"/>
      <c r="N411" s="399"/>
      <c r="O411" s="399"/>
      <c r="P411" s="399"/>
      <c r="Q411" s="399"/>
      <c r="R411" s="399"/>
      <c r="S411" s="400"/>
      <c r="U411" s="6" t="str">
        <f t="shared" ref="U411:X414" si="413">IF(U361="","",U361)</f>
        <v>①強化活動</v>
      </c>
      <c r="V411" s="6" t="str">
        <f t="shared" si="413"/>
        <v/>
      </c>
      <c r="W411" s="6" t="str">
        <f t="shared" si="413"/>
        <v/>
      </c>
      <c r="X411" s="6" t="str">
        <f t="shared" si="413"/>
        <v/>
      </c>
    </row>
    <row r="412" spans="1:24">
      <c r="A412" s="1">
        <f t="shared" ref="A412:B412" si="414">A411</f>
        <v>9</v>
      </c>
      <c r="B412" s="1">
        <f t="shared" si="414"/>
        <v>0</v>
      </c>
      <c r="C412" s="398"/>
      <c r="D412" s="395" t="s">
        <v>7</v>
      </c>
      <c r="E412" s="395"/>
      <c r="F412" s="396"/>
      <c r="G412" s="396"/>
      <c r="H412" s="396"/>
      <c r="I412" s="396"/>
      <c r="J412" s="396"/>
      <c r="K412" s="396"/>
      <c r="L412" s="396"/>
      <c r="M412" s="396"/>
      <c r="N412" s="396"/>
      <c r="O412" s="396"/>
      <c r="P412" s="396"/>
      <c r="Q412" s="396"/>
      <c r="R412" s="396"/>
      <c r="S412" s="397"/>
      <c r="U412" s="8" t="str">
        <f t="shared" si="413"/>
        <v>②トップ招へい</v>
      </c>
      <c r="V412" s="8" t="str">
        <f t="shared" si="413"/>
        <v/>
      </c>
      <c r="W412" s="8" t="str">
        <f t="shared" si="413"/>
        <v/>
      </c>
      <c r="X412" s="8" t="str">
        <f t="shared" si="413"/>
        <v/>
      </c>
    </row>
    <row r="413" spans="1:24">
      <c r="A413" s="1">
        <f t="shared" ref="A413:B413" si="415">A412</f>
        <v>9</v>
      </c>
      <c r="B413" s="1">
        <f t="shared" si="415"/>
        <v>0</v>
      </c>
      <c r="C413" s="401" t="s">
        <v>51</v>
      </c>
      <c r="D413" s="362" t="s">
        <v>52</v>
      </c>
      <c r="E413" s="362"/>
      <c r="F413" s="362" t="s">
        <v>55</v>
      </c>
      <c r="G413" s="402"/>
      <c r="H413" s="369" t="s">
        <v>56</v>
      </c>
      <c r="I413" s="367"/>
      <c r="J413" s="403" t="s">
        <v>57</v>
      </c>
      <c r="K413" s="402"/>
      <c r="L413" s="369" t="s">
        <v>58</v>
      </c>
      <c r="M413" s="367"/>
      <c r="N413" s="403" t="s">
        <v>59</v>
      </c>
      <c r="O413" s="402"/>
      <c r="P413" s="369" t="s">
        <v>60</v>
      </c>
      <c r="Q413" s="362"/>
      <c r="R413" s="403" t="s">
        <v>32</v>
      </c>
      <c r="S413" s="366"/>
      <c r="U413" s="8" t="str">
        <f t="shared" si="413"/>
        <v/>
      </c>
      <c r="V413" s="8" t="str">
        <f t="shared" si="413"/>
        <v/>
      </c>
      <c r="W413" s="8" t="str">
        <f t="shared" si="413"/>
        <v/>
      </c>
      <c r="X413" s="8" t="str">
        <f t="shared" si="413"/>
        <v/>
      </c>
    </row>
    <row r="414" spans="1:24">
      <c r="A414" s="1">
        <f t="shared" ref="A414:B414" si="416">A413</f>
        <v>9</v>
      </c>
      <c r="B414" s="1">
        <f t="shared" si="416"/>
        <v>0</v>
      </c>
      <c r="C414" s="398"/>
      <c r="D414" s="387" t="s">
        <v>53</v>
      </c>
      <c r="E414" s="387"/>
      <c r="F414" s="51" t="s">
        <v>134</v>
      </c>
      <c r="G414" s="22" t="s">
        <v>61</v>
      </c>
      <c r="H414" s="53" t="s">
        <v>134</v>
      </c>
      <c r="I414" s="23" t="s">
        <v>61</v>
      </c>
      <c r="J414" s="55" t="s">
        <v>134</v>
      </c>
      <c r="K414" s="22" t="s">
        <v>61</v>
      </c>
      <c r="L414" s="53" t="s">
        <v>134</v>
      </c>
      <c r="M414" s="23" t="s">
        <v>61</v>
      </c>
      <c r="N414" s="55" t="s">
        <v>134</v>
      </c>
      <c r="O414" s="22" t="s">
        <v>61</v>
      </c>
      <c r="P414" s="53" t="s">
        <v>134</v>
      </c>
      <c r="Q414" s="24" t="s">
        <v>61</v>
      </c>
      <c r="R414" s="22">
        <f>指導者!R$35</f>
        <v>0</v>
      </c>
      <c r="S414" s="29" t="s">
        <v>61</v>
      </c>
      <c r="U414" s="10" t="str">
        <f t="shared" si="413"/>
        <v/>
      </c>
      <c r="V414" s="10" t="str">
        <f t="shared" si="413"/>
        <v/>
      </c>
      <c r="W414" s="10" t="str">
        <f t="shared" si="413"/>
        <v/>
      </c>
      <c r="X414" s="10" t="str">
        <f t="shared" si="413"/>
        <v/>
      </c>
    </row>
    <row r="415" spans="1:24">
      <c r="A415" s="1">
        <f t="shared" ref="A415:B415" si="417">A414</f>
        <v>9</v>
      </c>
      <c r="B415" s="1">
        <f t="shared" si="417"/>
        <v>0</v>
      </c>
      <c r="C415" s="398"/>
      <c r="D415" s="395" t="s">
        <v>54</v>
      </c>
      <c r="E415" s="395"/>
      <c r="F415" s="52" t="s">
        <v>134</v>
      </c>
      <c r="G415" s="25" t="s">
        <v>61</v>
      </c>
      <c r="H415" s="54" t="s">
        <v>134</v>
      </c>
      <c r="I415" s="26" t="s">
        <v>61</v>
      </c>
      <c r="J415" s="56" t="s">
        <v>134</v>
      </c>
      <c r="K415" s="25" t="s">
        <v>61</v>
      </c>
      <c r="L415" s="54" t="s">
        <v>134</v>
      </c>
      <c r="M415" s="26" t="s">
        <v>61</v>
      </c>
      <c r="N415" s="56" t="s">
        <v>134</v>
      </c>
      <c r="O415" s="25" t="s">
        <v>61</v>
      </c>
      <c r="P415" s="54" t="s">
        <v>134</v>
      </c>
      <c r="Q415" s="27" t="s">
        <v>61</v>
      </c>
      <c r="R415" s="25">
        <f>選手!R$332</f>
        <v>0</v>
      </c>
      <c r="S415" s="30" t="s">
        <v>61</v>
      </c>
    </row>
    <row r="416" spans="1:24">
      <c r="A416" s="1">
        <f t="shared" ref="A416:B416" si="418">A415</f>
        <v>9</v>
      </c>
      <c r="B416" s="1">
        <f t="shared" si="418"/>
        <v>0</v>
      </c>
      <c r="C416" s="370" t="s">
        <v>63</v>
      </c>
      <c r="D416" s="371"/>
      <c r="E416" s="372"/>
      <c r="F416" s="287"/>
      <c r="G416" s="379"/>
      <c r="H416" s="379"/>
      <c r="I416" s="379"/>
      <c r="J416" s="379"/>
      <c r="K416" s="379"/>
      <c r="L416" s="379"/>
      <c r="M416" s="379"/>
      <c r="N416" s="379"/>
      <c r="O416" s="379"/>
      <c r="P416" s="379"/>
      <c r="Q416" s="379"/>
      <c r="R416" s="379"/>
      <c r="S416" s="380"/>
    </row>
    <row r="417" spans="1:19">
      <c r="A417" s="1">
        <f t="shared" ref="A417:B417" si="419">A416</f>
        <v>9</v>
      </c>
      <c r="B417" s="1">
        <f t="shared" si="419"/>
        <v>0</v>
      </c>
      <c r="C417" s="373"/>
      <c r="D417" s="374"/>
      <c r="E417" s="375"/>
      <c r="F417" s="289"/>
      <c r="G417" s="381"/>
      <c r="H417" s="381"/>
      <c r="I417" s="381"/>
      <c r="J417" s="381"/>
      <c r="K417" s="381"/>
      <c r="L417" s="381"/>
      <c r="M417" s="381"/>
      <c r="N417" s="381"/>
      <c r="O417" s="381"/>
      <c r="P417" s="381"/>
      <c r="Q417" s="381"/>
      <c r="R417" s="381"/>
      <c r="S417" s="382"/>
    </row>
    <row r="418" spans="1:19">
      <c r="A418" s="1">
        <f t="shared" ref="A418:B418" si="420">A417</f>
        <v>9</v>
      </c>
      <c r="B418" s="1">
        <f t="shared" si="420"/>
        <v>0</v>
      </c>
      <c r="C418" s="373"/>
      <c r="D418" s="374"/>
      <c r="E418" s="375"/>
      <c r="F418" s="289"/>
      <c r="G418" s="381"/>
      <c r="H418" s="381"/>
      <c r="I418" s="381"/>
      <c r="J418" s="381"/>
      <c r="K418" s="381"/>
      <c r="L418" s="381"/>
      <c r="M418" s="381"/>
      <c r="N418" s="381"/>
      <c r="O418" s="381"/>
      <c r="P418" s="381"/>
      <c r="Q418" s="381"/>
      <c r="R418" s="381"/>
      <c r="S418" s="382"/>
    </row>
    <row r="419" spans="1:19">
      <c r="A419" s="1">
        <f t="shared" ref="A419:B419" si="421">A418</f>
        <v>9</v>
      </c>
      <c r="B419" s="1">
        <f t="shared" si="421"/>
        <v>0</v>
      </c>
      <c r="C419" s="373"/>
      <c r="D419" s="374"/>
      <c r="E419" s="375"/>
      <c r="F419" s="289"/>
      <c r="G419" s="381"/>
      <c r="H419" s="381"/>
      <c r="I419" s="381"/>
      <c r="J419" s="381"/>
      <c r="K419" s="381"/>
      <c r="L419" s="381"/>
      <c r="M419" s="381"/>
      <c r="N419" s="381"/>
      <c r="O419" s="381"/>
      <c r="P419" s="381"/>
      <c r="Q419" s="381"/>
      <c r="R419" s="381"/>
      <c r="S419" s="382"/>
    </row>
    <row r="420" spans="1:19">
      <c r="A420" s="1">
        <f t="shared" ref="A420:B420" si="422">A419</f>
        <v>9</v>
      </c>
      <c r="B420" s="1">
        <f t="shared" si="422"/>
        <v>0</v>
      </c>
      <c r="C420" s="373"/>
      <c r="D420" s="374"/>
      <c r="E420" s="375"/>
      <c r="F420" s="289"/>
      <c r="G420" s="381"/>
      <c r="H420" s="381"/>
      <c r="I420" s="381"/>
      <c r="J420" s="381"/>
      <c r="K420" s="381"/>
      <c r="L420" s="381"/>
      <c r="M420" s="381"/>
      <c r="N420" s="381"/>
      <c r="O420" s="381"/>
      <c r="P420" s="381"/>
      <c r="Q420" s="381"/>
      <c r="R420" s="381"/>
      <c r="S420" s="382"/>
    </row>
    <row r="421" spans="1:19">
      <c r="A421" s="1">
        <f t="shared" ref="A421:B421" si="423">A420</f>
        <v>9</v>
      </c>
      <c r="B421" s="1">
        <f t="shared" si="423"/>
        <v>0</v>
      </c>
      <c r="C421" s="373"/>
      <c r="D421" s="374"/>
      <c r="E421" s="375"/>
      <c r="F421" s="289"/>
      <c r="G421" s="381"/>
      <c r="H421" s="381"/>
      <c r="I421" s="381"/>
      <c r="J421" s="381"/>
      <c r="K421" s="381"/>
      <c r="L421" s="381"/>
      <c r="M421" s="381"/>
      <c r="N421" s="381"/>
      <c r="O421" s="381"/>
      <c r="P421" s="381"/>
      <c r="Q421" s="381"/>
      <c r="R421" s="381"/>
      <c r="S421" s="382"/>
    </row>
    <row r="422" spans="1:19" ht="15" thickBot="1">
      <c r="A422" s="1">
        <f t="shared" ref="A422:B422" si="424">A421</f>
        <v>9</v>
      </c>
      <c r="B422" s="1">
        <f t="shared" si="424"/>
        <v>0</v>
      </c>
      <c r="C422" s="376"/>
      <c r="D422" s="377"/>
      <c r="E422" s="378"/>
      <c r="F422" s="383"/>
      <c r="G422" s="384"/>
      <c r="H422" s="384"/>
      <c r="I422" s="384"/>
      <c r="J422" s="384"/>
      <c r="K422" s="384"/>
      <c r="L422" s="384"/>
      <c r="M422" s="384"/>
      <c r="N422" s="384"/>
      <c r="O422" s="384"/>
      <c r="P422" s="384"/>
      <c r="Q422" s="384"/>
      <c r="R422" s="384"/>
      <c r="S422" s="385"/>
    </row>
    <row r="423" spans="1:19">
      <c r="A423" s="1">
        <f t="shared" ref="A423:B423" si="425">A422</f>
        <v>9</v>
      </c>
      <c r="B423" s="1">
        <f t="shared" si="425"/>
        <v>0</v>
      </c>
    </row>
    <row r="424" spans="1:19" ht="15" thickBot="1">
      <c r="A424" s="1">
        <f t="shared" ref="A424:B424" si="426">A423</f>
        <v>9</v>
      </c>
      <c r="B424" s="1">
        <f t="shared" si="426"/>
        <v>0</v>
      </c>
      <c r="C424" s="386" t="s">
        <v>64</v>
      </c>
      <c r="D424" s="386"/>
      <c r="Q424" s="323" t="s">
        <v>65</v>
      </c>
      <c r="R424" s="323"/>
      <c r="S424" s="323"/>
    </row>
    <row r="425" spans="1:19">
      <c r="A425" s="1">
        <f t="shared" ref="A425:B425" si="427">A424</f>
        <v>9</v>
      </c>
      <c r="B425" s="1">
        <f t="shared" si="427"/>
        <v>0</v>
      </c>
      <c r="C425" s="318" t="s">
        <v>66</v>
      </c>
      <c r="D425" s="361" t="s">
        <v>67</v>
      </c>
      <c r="E425" s="361"/>
      <c r="F425" s="361"/>
      <c r="G425" s="361"/>
      <c r="H425" s="361" t="s">
        <v>72</v>
      </c>
      <c r="I425" s="361"/>
      <c r="J425" s="361" t="s">
        <v>11</v>
      </c>
      <c r="K425" s="361"/>
      <c r="L425" s="361"/>
      <c r="M425" s="361"/>
      <c r="N425" s="361"/>
      <c r="O425" s="361"/>
      <c r="P425" s="361"/>
      <c r="Q425" s="361"/>
      <c r="R425" s="361"/>
      <c r="S425" s="365"/>
    </row>
    <row r="426" spans="1:19">
      <c r="A426" s="1">
        <f t="shared" ref="A426:B426" si="428">A425</f>
        <v>9</v>
      </c>
      <c r="B426" s="1">
        <f t="shared" si="428"/>
        <v>0</v>
      </c>
      <c r="C426" s="319"/>
      <c r="D426" s="387" t="s">
        <v>68</v>
      </c>
      <c r="E426" s="387"/>
      <c r="F426" s="387"/>
      <c r="G426" s="387"/>
      <c r="H426" s="388">
        <f>J451</f>
        <v>0</v>
      </c>
      <c r="I426" s="388"/>
      <c r="J426" s="167"/>
      <c r="K426" s="167"/>
      <c r="L426" s="167"/>
      <c r="M426" s="167"/>
      <c r="N426" s="167"/>
      <c r="O426" s="167"/>
      <c r="P426" s="167"/>
      <c r="Q426" s="167"/>
      <c r="R426" s="167"/>
      <c r="S426" s="310"/>
    </row>
    <row r="427" spans="1:19">
      <c r="A427" s="1">
        <f t="shared" ref="A427:B427" si="429">A426</f>
        <v>9</v>
      </c>
      <c r="B427" s="1">
        <f t="shared" si="429"/>
        <v>0</v>
      </c>
      <c r="C427" s="319"/>
      <c r="D427" s="389" t="s">
        <v>135</v>
      </c>
      <c r="E427" s="389"/>
      <c r="F427" s="389"/>
      <c r="G427" s="389"/>
      <c r="H427" s="354"/>
      <c r="I427" s="354"/>
      <c r="J427" s="359"/>
      <c r="K427" s="359"/>
      <c r="L427" s="359"/>
      <c r="M427" s="359"/>
      <c r="N427" s="359"/>
      <c r="O427" s="359"/>
      <c r="P427" s="359"/>
      <c r="Q427" s="359"/>
      <c r="R427" s="359"/>
      <c r="S427" s="360"/>
    </row>
    <row r="428" spans="1:19">
      <c r="A428" s="1">
        <f t="shared" ref="A428:B428" si="430">A427</f>
        <v>9</v>
      </c>
      <c r="B428" s="1">
        <f t="shared" si="430"/>
        <v>0</v>
      </c>
      <c r="C428" s="319"/>
      <c r="D428" s="389" t="s">
        <v>69</v>
      </c>
      <c r="E428" s="389"/>
      <c r="F428" s="389"/>
      <c r="G428" s="389"/>
      <c r="H428" s="354"/>
      <c r="I428" s="354"/>
      <c r="J428" s="359"/>
      <c r="K428" s="359"/>
      <c r="L428" s="359"/>
      <c r="M428" s="359"/>
      <c r="N428" s="359"/>
      <c r="O428" s="359"/>
      <c r="P428" s="359"/>
      <c r="Q428" s="359"/>
      <c r="R428" s="359"/>
      <c r="S428" s="360"/>
    </row>
    <row r="429" spans="1:19" ht="15" thickBot="1">
      <c r="A429" s="1">
        <f t="shared" ref="A429:B429" si="431">A428</f>
        <v>9</v>
      </c>
      <c r="B429" s="1">
        <f t="shared" si="431"/>
        <v>0</v>
      </c>
      <c r="C429" s="319"/>
      <c r="D429" s="390" t="s">
        <v>70</v>
      </c>
      <c r="E429" s="390"/>
      <c r="F429" s="390"/>
      <c r="G429" s="390"/>
      <c r="H429" s="391">
        <f>H451-SUM(H426:I428)</f>
        <v>0</v>
      </c>
      <c r="I429" s="391"/>
      <c r="J429" s="392"/>
      <c r="K429" s="392"/>
      <c r="L429" s="392"/>
      <c r="M429" s="392"/>
      <c r="N429" s="392"/>
      <c r="O429" s="392"/>
      <c r="P429" s="392"/>
      <c r="Q429" s="392"/>
      <c r="R429" s="392"/>
      <c r="S429" s="393"/>
    </row>
    <row r="430" spans="1:19" ht="15.6" thickTop="1" thickBot="1">
      <c r="A430" s="1">
        <f t="shared" ref="A430:B430" si="432">A429</f>
        <v>9</v>
      </c>
      <c r="B430" s="1">
        <f t="shared" si="432"/>
        <v>0</v>
      </c>
      <c r="C430" s="320"/>
      <c r="D430" s="394" t="s">
        <v>71</v>
      </c>
      <c r="E430" s="394"/>
      <c r="F430" s="394"/>
      <c r="G430" s="394"/>
      <c r="H430" s="340">
        <f>SUM(H426:I429)</f>
        <v>0</v>
      </c>
      <c r="I430" s="340"/>
      <c r="J430" s="344"/>
      <c r="K430" s="344"/>
      <c r="L430" s="344"/>
      <c r="M430" s="344"/>
      <c r="N430" s="344"/>
      <c r="O430" s="344"/>
      <c r="P430" s="344"/>
      <c r="Q430" s="344"/>
      <c r="R430" s="344"/>
      <c r="S430" s="345"/>
    </row>
    <row r="431" spans="1:19">
      <c r="A431" s="1">
        <f t="shared" ref="A431:B431" si="433">A430</f>
        <v>9</v>
      </c>
      <c r="B431" s="1">
        <f t="shared" si="433"/>
        <v>0</v>
      </c>
      <c r="C431" s="318" t="s">
        <v>164</v>
      </c>
      <c r="D431" s="361" t="s">
        <v>67</v>
      </c>
      <c r="E431" s="361"/>
      <c r="F431" s="361" t="s">
        <v>76</v>
      </c>
      <c r="G431" s="361"/>
      <c r="H431" s="361" t="s">
        <v>72</v>
      </c>
      <c r="I431" s="363"/>
      <c r="J431" s="364"/>
      <c r="K431" s="361"/>
      <c r="L431" s="361"/>
      <c r="M431" s="361"/>
      <c r="N431" s="361" t="s">
        <v>75</v>
      </c>
      <c r="O431" s="361"/>
      <c r="P431" s="361"/>
      <c r="Q431" s="361"/>
      <c r="R431" s="361"/>
      <c r="S431" s="365"/>
    </row>
    <row r="432" spans="1:19">
      <c r="A432" s="1">
        <f t="shared" ref="A432:B432" si="434">A431</f>
        <v>9</v>
      </c>
      <c r="B432" s="1">
        <f t="shared" si="434"/>
        <v>0</v>
      </c>
      <c r="C432" s="319"/>
      <c r="D432" s="362"/>
      <c r="E432" s="362"/>
      <c r="F432" s="362"/>
      <c r="G432" s="362"/>
      <c r="H432" s="362"/>
      <c r="I432" s="362"/>
      <c r="J432" s="367" t="s">
        <v>73</v>
      </c>
      <c r="K432" s="368"/>
      <c r="L432" s="368" t="s">
        <v>74</v>
      </c>
      <c r="M432" s="369"/>
      <c r="N432" s="362"/>
      <c r="O432" s="362"/>
      <c r="P432" s="362"/>
      <c r="Q432" s="362"/>
      <c r="R432" s="362"/>
      <c r="S432" s="366"/>
    </row>
    <row r="433" spans="1:21">
      <c r="A433" s="1">
        <f t="shared" ref="A433:B433" si="435">A432</f>
        <v>9</v>
      </c>
      <c r="B433" s="1">
        <f t="shared" si="435"/>
        <v>0</v>
      </c>
      <c r="C433" s="319"/>
      <c r="D433" s="328" t="s">
        <v>81</v>
      </c>
      <c r="E433" s="328"/>
      <c r="F433" s="328" t="s">
        <v>81</v>
      </c>
      <c r="G433" s="328"/>
      <c r="H433" s="347"/>
      <c r="I433" s="347"/>
      <c r="J433" s="348"/>
      <c r="K433" s="349"/>
      <c r="L433" s="350">
        <f>H433-J433</f>
        <v>0</v>
      </c>
      <c r="M433" s="351"/>
      <c r="N433" s="128"/>
      <c r="O433" s="128"/>
      <c r="P433" s="128"/>
      <c r="Q433" s="128"/>
      <c r="R433" s="128"/>
      <c r="S433" s="352"/>
      <c r="T433" s="49" t="str">
        <f>HLOOKUP(F406,リスト!$N$7:$AC$25,2,)</f>
        <v>対象外</v>
      </c>
      <c r="U433" s="47" t="str">
        <f t="shared" ref="U433:U450" si="436">IF(T433="対象外",IF(J433&gt;0,"補助対象外経費です!!",""),"")</f>
        <v/>
      </c>
    </row>
    <row r="434" spans="1:21">
      <c r="A434" s="1">
        <f t="shared" ref="A434:B434" si="437">A433</f>
        <v>9</v>
      </c>
      <c r="B434" s="1">
        <f t="shared" si="437"/>
        <v>0</v>
      </c>
      <c r="C434" s="319"/>
      <c r="D434" s="328" t="s">
        <v>92</v>
      </c>
      <c r="E434" s="328"/>
      <c r="F434" s="304" t="s">
        <v>77</v>
      </c>
      <c r="G434" s="304"/>
      <c r="H434" s="305"/>
      <c r="I434" s="305"/>
      <c r="J434" s="306"/>
      <c r="K434" s="307"/>
      <c r="L434" s="308">
        <f t="shared" ref="L434:L450" si="438">H434-J434</f>
        <v>0</v>
      </c>
      <c r="M434" s="309"/>
      <c r="N434" s="167"/>
      <c r="O434" s="167"/>
      <c r="P434" s="167"/>
      <c r="Q434" s="167"/>
      <c r="R434" s="167"/>
      <c r="S434" s="310"/>
      <c r="T434" s="49" t="str">
        <f>HLOOKUP(F406,リスト!$N$7:$AC$25,3,)</f>
        <v>対象</v>
      </c>
      <c r="U434" s="47" t="str">
        <f t="shared" si="436"/>
        <v/>
      </c>
    </row>
    <row r="435" spans="1:21">
      <c r="A435" s="1">
        <f t="shared" ref="A435:B435" si="439">A434</f>
        <v>9</v>
      </c>
      <c r="B435" s="1">
        <f t="shared" si="439"/>
        <v>0</v>
      </c>
      <c r="C435" s="319"/>
      <c r="D435" s="328"/>
      <c r="E435" s="328"/>
      <c r="F435" s="353" t="s">
        <v>78</v>
      </c>
      <c r="G435" s="353"/>
      <c r="H435" s="354"/>
      <c r="I435" s="354"/>
      <c r="J435" s="355"/>
      <c r="K435" s="356"/>
      <c r="L435" s="357">
        <f t="shared" si="438"/>
        <v>0</v>
      </c>
      <c r="M435" s="358"/>
      <c r="N435" s="359"/>
      <c r="O435" s="359"/>
      <c r="P435" s="359"/>
      <c r="Q435" s="359"/>
      <c r="R435" s="359"/>
      <c r="S435" s="360"/>
      <c r="T435" s="49" t="str">
        <f>HLOOKUP(F406,リスト!$N$7:$AC$25,4,)</f>
        <v>対象</v>
      </c>
      <c r="U435" s="47" t="str">
        <f t="shared" si="436"/>
        <v/>
      </c>
    </row>
    <row r="436" spans="1:21">
      <c r="A436" s="1">
        <f t="shared" ref="A436:B436" si="440">A435</f>
        <v>9</v>
      </c>
      <c r="B436" s="1">
        <f t="shared" si="440"/>
        <v>0</v>
      </c>
      <c r="C436" s="319"/>
      <c r="D436" s="328"/>
      <c r="E436" s="328"/>
      <c r="F436" s="311" t="s">
        <v>79</v>
      </c>
      <c r="G436" s="311"/>
      <c r="H436" s="312"/>
      <c r="I436" s="312"/>
      <c r="J436" s="313"/>
      <c r="K436" s="314"/>
      <c r="L436" s="315">
        <f t="shared" si="438"/>
        <v>0</v>
      </c>
      <c r="M436" s="316"/>
      <c r="N436" s="168"/>
      <c r="O436" s="168"/>
      <c r="P436" s="168"/>
      <c r="Q436" s="168"/>
      <c r="R436" s="168"/>
      <c r="S436" s="317"/>
      <c r="T436" s="49" t="str">
        <f>HLOOKUP(F406,リスト!$N$7:$AC$25,5,)</f>
        <v>対象</v>
      </c>
      <c r="U436" s="47" t="str">
        <f t="shared" si="436"/>
        <v/>
      </c>
    </row>
    <row r="437" spans="1:21">
      <c r="A437" s="1">
        <f t="shared" ref="A437:B437" si="441">A436</f>
        <v>9</v>
      </c>
      <c r="B437" s="1">
        <f t="shared" si="441"/>
        <v>0</v>
      </c>
      <c r="C437" s="319"/>
      <c r="D437" s="328" t="s">
        <v>93</v>
      </c>
      <c r="E437" s="328"/>
      <c r="F437" s="304" t="s">
        <v>80</v>
      </c>
      <c r="G437" s="304"/>
      <c r="H437" s="305"/>
      <c r="I437" s="305"/>
      <c r="J437" s="306"/>
      <c r="K437" s="307"/>
      <c r="L437" s="308">
        <f t="shared" si="438"/>
        <v>0</v>
      </c>
      <c r="M437" s="309"/>
      <c r="N437" s="167"/>
      <c r="O437" s="167"/>
      <c r="P437" s="167"/>
      <c r="Q437" s="167"/>
      <c r="R437" s="167"/>
      <c r="S437" s="310"/>
      <c r="T437" s="49" t="str">
        <f>HLOOKUP(F406,リスト!$N$7:$AC$25,6,)</f>
        <v>対象</v>
      </c>
      <c r="U437" s="47" t="str">
        <f t="shared" si="436"/>
        <v/>
      </c>
    </row>
    <row r="438" spans="1:21">
      <c r="A438" s="1">
        <f t="shared" ref="A438:B438" si="442">A437</f>
        <v>9</v>
      </c>
      <c r="B438" s="1">
        <f t="shared" si="442"/>
        <v>0</v>
      </c>
      <c r="C438" s="319"/>
      <c r="D438" s="328"/>
      <c r="E438" s="328"/>
      <c r="F438" s="353" t="s">
        <v>82</v>
      </c>
      <c r="G438" s="353"/>
      <c r="H438" s="354"/>
      <c r="I438" s="354"/>
      <c r="J438" s="355"/>
      <c r="K438" s="356"/>
      <c r="L438" s="357">
        <f t="shared" si="438"/>
        <v>0</v>
      </c>
      <c r="M438" s="358"/>
      <c r="N438" s="359"/>
      <c r="O438" s="359"/>
      <c r="P438" s="359"/>
      <c r="Q438" s="359"/>
      <c r="R438" s="359"/>
      <c r="S438" s="360"/>
      <c r="T438" s="49" t="str">
        <f>HLOOKUP(F406,リスト!$N$7:$AC$25,7,)</f>
        <v>対象外</v>
      </c>
      <c r="U438" s="47" t="str">
        <f t="shared" si="436"/>
        <v/>
      </c>
    </row>
    <row r="439" spans="1:21" ht="14.4" customHeight="1">
      <c r="A439" s="1">
        <f t="shared" ref="A439:B439" si="443">A438</f>
        <v>9</v>
      </c>
      <c r="B439" s="1">
        <f t="shared" si="443"/>
        <v>0</v>
      </c>
      <c r="C439" s="319"/>
      <c r="D439" s="328"/>
      <c r="E439" s="328"/>
      <c r="F439" s="353" t="s">
        <v>162</v>
      </c>
      <c r="G439" s="353"/>
      <c r="H439" s="354"/>
      <c r="I439" s="354"/>
      <c r="J439" s="355"/>
      <c r="K439" s="356"/>
      <c r="L439" s="357">
        <f t="shared" si="438"/>
        <v>0</v>
      </c>
      <c r="M439" s="358"/>
      <c r="N439" s="359"/>
      <c r="O439" s="359"/>
      <c r="P439" s="359"/>
      <c r="Q439" s="359"/>
      <c r="R439" s="359"/>
      <c r="S439" s="360"/>
      <c r="T439" s="49" t="str">
        <f>HLOOKUP(F406,リスト!$N$7:$AC$25,8,)</f>
        <v>対象</v>
      </c>
      <c r="U439" s="47" t="str">
        <f t="shared" si="436"/>
        <v/>
      </c>
    </row>
    <row r="440" spans="1:21">
      <c r="A440" s="1">
        <f t="shared" ref="A440:B440" si="444">A439</f>
        <v>9</v>
      </c>
      <c r="B440" s="1">
        <f t="shared" si="444"/>
        <v>0</v>
      </c>
      <c r="C440" s="319"/>
      <c r="D440" s="328"/>
      <c r="E440" s="328"/>
      <c r="F440" s="311" t="s">
        <v>83</v>
      </c>
      <c r="G440" s="311"/>
      <c r="H440" s="312"/>
      <c r="I440" s="312"/>
      <c r="J440" s="313"/>
      <c r="K440" s="314"/>
      <c r="L440" s="315">
        <f t="shared" si="438"/>
        <v>0</v>
      </c>
      <c r="M440" s="316"/>
      <c r="N440" s="168"/>
      <c r="O440" s="168"/>
      <c r="P440" s="168"/>
      <c r="Q440" s="168"/>
      <c r="R440" s="168"/>
      <c r="S440" s="317"/>
      <c r="T440" s="49" t="str">
        <f>HLOOKUP(F406,リスト!$N$7:$AC$25,9,)</f>
        <v>対象</v>
      </c>
      <c r="U440" s="47" t="str">
        <f t="shared" si="436"/>
        <v/>
      </c>
    </row>
    <row r="441" spans="1:21">
      <c r="A441" s="1">
        <f t="shared" ref="A441:B441" si="445">A440</f>
        <v>9</v>
      </c>
      <c r="B441" s="1">
        <f t="shared" si="445"/>
        <v>0</v>
      </c>
      <c r="C441" s="319"/>
      <c r="D441" s="328" t="s">
        <v>94</v>
      </c>
      <c r="E441" s="328"/>
      <c r="F441" s="304" t="s">
        <v>84</v>
      </c>
      <c r="G441" s="304"/>
      <c r="H441" s="305"/>
      <c r="I441" s="305"/>
      <c r="J441" s="306"/>
      <c r="K441" s="307"/>
      <c r="L441" s="308">
        <f t="shared" si="438"/>
        <v>0</v>
      </c>
      <c r="M441" s="309"/>
      <c r="N441" s="167"/>
      <c r="O441" s="167"/>
      <c r="P441" s="167"/>
      <c r="Q441" s="167"/>
      <c r="R441" s="167"/>
      <c r="S441" s="310"/>
      <c r="T441" s="49" t="str">
        <f>HLOOKUP(F406,リスト!$N$7:$AC$25,10,)</f>
        <v>対象</v>
      </c>
      <c r="U441" s="47" t="str">
        <f t="shared" si="436"/>
        <v/>
      </c>
    </row>
    <row r="442" spans="1:21">
      <c r="A442" s="1">
        <f t="shared" ref="A442:B442" si="446">A441</f>
        <v>9</v>
      </c>
      <c r="B442" s="1">
        <f t="shared" si="446"/>
        <v>0</v>
      </c>
      <c r="C442" s="319"/>
      <c r="D442" s="328"/>
      <c r="E442" s="328"/>
      <c r="F442" s="353" t="s">
        <v>85</v>
      </c>
      <c r="G442" s="353"/>
      <c r="H442" s="354"/>
      <c r="I442" s="354"/>
      <c r="J442" s="355"/>
      <c r="K442" s="356"/>
      <c r="L442" s="357">
        <f t="shared" si="438"/>
        <v>0</v>
      </c>
      <c r="M442" s="358"/>
      <c r="N442" s="359"/>
      <c r="O442" s="359"/>
      <c r="P442" s="359"/>
      <c r="Q442" s="359"/>
      <c r="R442" s="359"/>
      <c r="S442" s="360"/>
      <c r="T442" s="49" t="str">
        <f>HLOOKUP(F406,リスト!$N$7:$AC$25,11,)</f>
        <v>対象外</v>
      </c>
      <c r="U442" s="47" t="str">
        <f t="shared" si="436"/>
        <v/>
      </c>
    </row>
    <row r="443" spans="1:21">
      <c r="A443" s="1">
        <f t="shared" ref="A443:B443" si="447">A442</f>
        <v>9</v>
      </c>
      <c r="B443" s="1">
        <f t="shared" si="447"/>
        <v>0</v>
      </c>
      <c r="C443" s="319"/>
      <c r="D443" s="328"/>
      <c r="E443" s="328"/>
      <c r="F443" s="311" t="s">
        <v>86</v>
      </c>
      <c r="G443" s="311"/>
      <c r="H443" s="312"/>
      <c r="I443" s="312"/>
      <c r="J443" s="313"/>
      <c r="K443" s="314"/>
      <c r="L443" s="315">
        <f t="shared" si="438"/>
        <v>0</v>
      </c>
      <c r="M443" s="316"/>
      <c r="N443" s="168"/>
      <c r="O443" s="168"/>
      <c r="P443" s="168"/>
      <c r="Q443" s="168"/>
      <c r="R443" s="168"/>
      <c r="S443" s="317"/>
      <c r="T443" s="49" t="str">
        <f>HLOOKUP(F406,リスト!$N$7:$AC$25,12,)</f>
        <v>対象</v>
      </c>
      <c r="U443" s="47" t="str">
        <f t="shared" si="436"/>
        <v/>
      </c>
    </row>
    <row r="444" spans="1:21">
      <c r="A444" s="1">
        <f t="shared" ref="A444:B444" si="448">A443</f>
        <v>9</v>
      </c>
      <c r="B444" s="1">
        <f t="shared" si="448"/>
        <v>0</v>
      </c>
      <c r="C444" s="319"/>
      <c r="D444" s="328" t="s">
        <v>95</v>
      </c>
      <c r="E444" s="328"/>
      <c r="F444" s="328" t="s">
        <v>95</v>
      </c>
      <c r="G444" s="328"/>
      <c r="H444" s="347"/>
      <c r="I444" s="347"/>
      <c r="J444" s="348"/>
      <c r="K444" s="349"/>
      <c r="L444" s="350">
        <f t="shared" si="438"/>
        <v>0</v>
      </c>
      <c r="M444" s="351"/>
      <c r="N444" s="128"/>
      <c r="O444" s="128"/>
      <c r="P444" s="128"/>
      <c r="Q444" s="128"/>
      <c r="R444" s="128"/>
      <c r="S444" s="352"/>
      <c r="T444" s="49" t="str">
        <f>HLOOKUP(F406,リスト!$N$7:$AC$25,13,)</f>
        <v>対象外</v>
      </c>
      <c r="U444" s="47" t="str">
        <f t="shared" si="436"/>
        <v/>
      </c>
    </row>
    <row r="445" spans="1:21">
      <c r="A445" s="1">
        <f t="shared" ref="A445:B445" si="449">A444</f>
        <v>9</v>
      </c>
      <c r="B445" s="1">
        <f t="shared" si="449"/>
        <v>0</v>
      </c>
      <c r="C445" s="319"/>
      <c r="D445" s="327" t="s">
        <v>98</v>
      </c>
      <c r="E445" s="328"/>
      <c r="F445" s="304" t="s">
        <v>87</v>
      </c>
      <c r="G445" s="304"/>
      <c r="H445" s="305"/>
      <c r="I445" s="305"/>
      <c r="J445" s="306"/>
      <c r="K445" s="307"/>
      <c r="L445" s="308">
        <f t="shared" si="438"/>
        <v>0</v>
      </c>
      <c r="M445" s="309"/>
      <c r="N445" s="167"/>
      <c r="O445" s="167"/>
      <c r="P445" s="167"/>
      <c r="Q445" s="167"/>
      <c r="R445" s="167"/>
      <c r="S445" s="310"/>
      <c r="T445" s="49" t="str">
        <f>HLOOKUP(F406,リスト!$N$7:$AC$25,14,)</f>
        <v>対象</v>
      </c>
      <c r="U445" s="47" t="str">
        <f t="shared" si="436"/>
        <v/>
      </c>
    </row>
    <row r="446" spans="1:21">
      <c r="A446" s="1">
        <f t="shared" ref="A446:B446" si="450">A445</f>
        <v>9</v>
      </c>
      <c r="B446" s="1">
        <f t="shared" si="450"/>
        <v>0</v>
      </c>
      <c r="C446" s="319"/>
      <c r="D446" s="328"/>
      <c r="E446" s="328"/>
      <c r="F446" s="311" t="s">
        <v>88</v>
      </c>
      <c r="G446" s="311"/>
      <c r="H446" s="312"/>
      <c r="I446" s="312"/>
      <c r="J446" s="313"/>
      <c r="K446" s="314"/>
      <c r="L446" s="315">
        <f t="shared" si="438"/>
        <v>0</v>
      </c>
      <c r="M446" s="316"/>
      <c r="N446" s="168"/>
      <c r="O446" s="168"/>
      <c r="P446" s="168"/>
      <c r="Q446" s="168"/>
      <c r="R446" s="168"/>
      <c r="S446" s="317"/>
      <c r="T446" s="49" t="str">
        <f>HLOOKUP(F406,リスト!$N$7:$AC$25,15,)</f>
        <v>対象</v>
      </c>
      <c r="U446" s="47" t="str">
        <f t="shared" si="436"/>
        <v/>
      </c>
    </row>
    <row r="447" spans="1:21">
      <c r="A447" s="1">
        <f t="shared" ref="A447:B447" si="451">A446</f>
        <v>9</v>
      </c>
      <c r="B447" s="1">
        <f t="shared" si="451"/>
        <v>0</v>
      </c>
      <c r="C447" s="319"/>
      <c r="D447" s="346" t="s">
        <v>96</v>
      </c>
      <c r="E447" s="346"/>
      <c r="F447" s="328" t="s">
        <v>89</v>
      </c>
      <c r="G447" s="328"/>
      <c r="H447" s="347"/>
      <c r="I447" s="347"/>
      <c r="J447" s="348"/>
      <c r="K447" s="349"/>
      <c r="L447" s="350">
        <f t="shared" si="438"/>
        <v>0</v>
      </c>
      <c r="M447" s="351"/>
      <c r="N447" s="128"/>
      <c r="O447" s="128"/>
      <c r="P447" s="128"/>
      <c r="Q447" s="128"/>
      <c r="R447" s="128"/>
      <c r="S447" s="352"/>
      <c r="T447" s="49" t="str">
        <f>HLOOKUP(F406,リスト!$N$7:$AC$25,16,)</f>
        <v>対象</v>
      </c>
      <c r="U447" s="47" t="str">
        <f t="shared" si="436"/>
        <v/>
      </c>
    </row>
    <row r="448" spans="1:21">
      <c r="A448" s="1">
        <f t="shared" ref="A448:B448" si="452">A447</f>
        <v>9</v>
      </c>
      <c r="B448" s="1">
        <f t="shared" si="452"/>
        <v>0</v>
      </c>
      <c r="C448" s="319"/>
      <c r="D448" s="328" t="s">
        <v>97</v>
      </c>
      <c r="E448" s="328"/>
      <c r="F448" s="304" t="s">
        <v>90</v>
      </c>
      <c r="G448" s="304"/>
      <c r="H448" s="305"/>
      <c r="I448" s="305"/>
      <c r="J448" s="306"/>
      <c r="K448" s="307"/>
      <c r="L448" s="308">
        <f t="shared" si="438"/>
        <v>0</v>
      </c>
      <c r="M448" s="309"/>
      <c r="N448" s="167"/>
      <c r="O448" s="167"/>
      <c r="P448" s="167"/>
      <c r="Q448" s="167"/>
      <c r="R448" s="167"/>
      <c r="S448" s="310"/>
      <c r="T448" s="49" t="str">
        <f>HLOOKUP(F406,リスト!$N$7:$AC$25,17,)</f>
        <v>対象</v>
      </c>
      <c r="U448" s="47" t="str">
        <f t="shared" si="436"/>
        <v/>
      </c>
    </row>
    <row r="449" spans="1:24">
      <c r="A449" s="1">
        <f t="shared" ref="A449:B449" si="453">A448</f>
        <v>9</v>
      </c>
      <c r="B449" s="1">
        <f t="shared" si="453"/>
        <v>0</v>
      </c>
      <c r="C449" s="319"/>
      <c r="D449" s="328"/>
      <c r="E449" s="328"/>
      <c r="F449" s="311" t="s">
        <v>91</v>
      </c>
      <c r="G449" s="311"/>
      <c r="H449" s="312"/>
      <c r="I449" s="312"/>
      <c r="J449" s="313"/>
      <c r="K449" s="314"/>
      <c r="L449" s="315">
        <f t="shared" si="438"/>
        <v>0</v>
      </c>
      <c r="M449" s="316"/>
      <c r="N449" s="168"/>
      <c r="O449" s="168"/>
      <c r="P449" s="168"/>
      <c r="Q449" s="168"/>
      <c r="R449" s="168"/>
      <c r="S449" s="317"/>
      <c r="T449" s="49" t="str">
        <f>HLOOKUP(F406,リスト!$N$7:$AC$25,18,)</f>
        <v>対象外</v>
      </c>
      <c r="U449" s="47" t="str">
        <f t="shared" si="436"/>
        <v/>
      </c>
    </row>
    <row r="450" spans="1:24" ht="15" thickBot="1">
      <c r="A450" s="1">
        <f t="shared" ref="A450:B450" si="454">A449</f>
        <v>9</v>
      </c>
      <c r="B450" s="1">
        <f t="shared" si="454"/>
        <v>0</v>
      </c>
      <c r="C450" s="319"/>
      <c r="D450" s="329" t="s">
        <v>70</v>
      </c>
      <c r="E450" s="329"/>
      <c r="F450" s="329" t="s">
        <v>70</v>
      </c>
      <c r="G450" s="329"/>
      <c r="H450" s="330"/>
      <c r="I450" s="330"/>
      <c r="J450" s="331"/>
      <c r="K450" s="332"/>
      <c r="L450" s="333">
        <f t="shared" si="438"/>
        <v>0</v>
      </c>
      <c r="M450" s="334"/>
      <c r="N450" s="335"/>
      <c r="O450" s="335"/>
      <c r="P450" s="335"/>
      <c r="Q450" s="335"/>
      <c r="R450" s="335"/>
      <c r="S450" s="336"/>
      <c r="T450" s="49" t="str">
        <f>HLOOKUP(F406,リスト!$N$7:$AC$25,19,)</f>
        <v>対象</v>
      </c>
      <c r="U450" s="47" t="str">
        <f t="shared" si="436"/>
        <v/>
      </c>
    </row>
    <row r="451" spans="1:24" ht="15.6" thickTop="1" thickBot="1">
      <c r="A451" s="1">
        <f t="shared" ref="A451:B451" si="455">A450</f>
        <v>9</v>
      </c>
      <c r="B451" s="1">
        <f t="shared" si="455"/>
        <v>0</v>
      </c>
      <c r="C451" s="320"/>
      <c r="D451" s="337" t="s">
        <v>71</v>
      </c>
      <c r="E451" s="338"/>
      <c r="F451" s="338"/>
      <c r="G451" s="339"/>
      <c r="H451" s="340">
        <f>SUM(H433:I450)</f>
        <v>0</v>
      </c>
      <c r="I451" s="340"/>
      <c r="J451" s="341">
        <f t="shared" ref="J451" si="456">SUM(J433:K450)</f>
        <v>0</v>
      </c>
      <c r="K451" s="342"/>
      <c r="L451" s="342">
        <f t="shared" ref="L451" si="457">SUM(L433:M450)</f>
        <v>0</v>
      </c>
      <c r="M451" s="343"/>
      <c r="N451" s="344"/>
      <c r="O451" s="344"/>
      <c r="P451" s="344"/>
      <c r="Q451" s="344"/>
      <c r="R451" s="344"/>
      <c r="S451" s="345"/>
      <c r="T451" s="49"/>
    </row>
    <row r="452" spans="1:24">
      <c r="A452" s="1">
        <f>F455</f>
        <v>10</v>
      </c>
      <c r="B452" s="1">
        <f>IF(H476&gt;0,1,0)</f>
        <v>0</v>
      </c>
      <c r="C452" s="179" t="s">
        <v>41</v>
      </c>
      <c r="D452" s="179"/>
      <c r="E452" s="179"/>
      <c r="U452" s="11" t="s">
        <v>43</v>
      </c>
      <c r="V452" s="11" t="s">
        <v>157</v>
      </c>
    </row>
    <row r="453" spans="1:24">
      <c r="A453" s="1">
        <f>A452</f>
        <v>10</v>
      </c>
      <c r="B453" s="1">
        <f>B452</f>
        <v>0</v>
      </c>
      <c r="C453" s="223" t="str">
        <f>"トップスポーツクラブ強化事業　"&amp;基本!$G$24</f>
        <v>トップスポーツクラブ強化事業　事業計画書</v>
      </c>
      <c r="D453" s="223"/>
      <c r="E453" s="223"/>
      <c r="F453" s="223"/>
      <c r="G453" s="223"/>
      <c r="H453" s="223"/>
      <c r="I453" s="223"/>
      <c r="J453" s="223"/>
      <c r="K453" s="223"/>
      <c r="L453" s="223"/>
      <c r="M453" s="223"/>
      <c r="N453" s="223"/>
      <c r="O453" s="223"/>
      <c r="P453" s="223"/>
      <c r="Q453" s="223"/>
      <c r="R453" s="223"/>
      <c r="S453" s="223"/>
      <c r="U453" s="16" t="str">
        <f t="shared" ref="U453:V456" si="458">IF(U403="","",U403)</f>
        <v>トップスポーツクラブ強化事業</v>
      </c>
      <c r="V453" s="16" t="str">
        <f t="shared" si="458"/>
        <v>トップクラブ</v>
      </c>
    </row>
    <row r="454" spans="1:24" ht="15" thickBot="1">
      <c r="A454" s="1">
        <f t="shared" ref="A454:B454" si="459">A453</f>
        <v>10</v>
      </c>
      <c r="B454" s="1">
        <f t="shared" si="459"/>
        <v>0</v>
      </c>
      <c r="C454" s="386" t="s">
        <v>42</v>
      </c>
      <c r="D454" s="386"/>
      <c r="U454" s="28" t="str">
        <f t="shared" si="458"/>
        <v/>
      </c>
      <c r="V454" s="28" t="str">
        <f t="shared" si="458"/>
        <v/>
      </c>
    </row>
    <row r="455" spans="1:24" ht="15" thickBot="1">
      <c r="A455" s="1">
        <f t="shared" ref="A455:B455" si="460">A454</f>
        <v>10</v>
      </c>
      <c r="B455" s="1">
        <f t="shared" si="460"/>
        <v>0</v>
      </c>
      <c r="C455" s="413" t="s">
        <v>44</v>
      </c>
      <c r="D455" s="414"/>
      <c r="E455" s="414"/>
      <c r="F455" s="415">
        <f>F405+1</f>
        <v>10</v>
      </c>
      <c r="G455" s="416"/>
      <c r="U455" s="28" t="str">
        <f t="shared" si="458"/>
        <v/>
      </c>
      <c r="V455" s="28" t="str">
        <f t="shared" si="458"/>
        <v/>
      </c>
    </row>
    <row r="456" spans="1:24">
      <c r="A456" s="1">
        <f t="shared" ref="A456:B456" si="461">A455</f>
        <v>10</v>
      </c>
      <c r="B456" s="1">
        <f t="shared" si="461"/>
        <v>0</v>
      </c>
      <c r="C456" s="417" t="s">
        <v>43</v>
      </c>
      <c r="D456" s="361"/>
      <c r="E456" s="361"/>
      <c r="F456" s="418" t="s">
        <v>26</v>
      </c>
      <c r="G456" s="418"/>
      <c r="H456" s="418"/>
      <c r="I456" s="418"/>
      <c r="J456" s="418"/>
      <c r="K456" s="418"/>
      <c r="L456" s="418"/>
      <c r="M456" s="361" t="s">
        <v>47</v>
      </c>
      <c r="N456" s="361"/>
      <c r="O456" s="361"/>
      <c r="P456" s="418"/>
      <c r="Q456" s="418"/>
      <c r="R456" s="418"/>
      <c r="S456" s="419"/>
      <c r="T456" s="64" t="str">
        <f>IF(F456="","",VLOOKUP(F456,U453:V456,2,))</f>
        <v>トップクラブ</v>
      </c>
      <c r="U456" s="18" t="str">
        <f t="shared" si="458"/>
        <v/>
      </c>
      <c r="V456" s="18" t="str">
        <f t="shared" si="458"/>
        <v/>
      </c>
    </row>
    <row r="457" spans="1:24">
      <c r="A457" s="1">
        <f t="shared" ref="A457:B457" si="462">A456</f>
        <v>10</v>
      </c>
      <c r="B457" s="1">
        <f t="shared" si="462"/>
        <v>0</v>
      </c>
      <c r="C457" s="404" t="s">
        <v>141</v>
      </c>
      <c r="D457" s="405"/>
      <c r="E457" s="403"/>
      <c r="F457" s="406"/>
      <c r="G457" s="407"/>
      <c r="H457" s="407"/>
      <c r="I457" s="407"/>
      <c r="J457" s="407"/>
      <c r="K457" s="407"/>
      <c r="L457" s="407"/>
      <c r="M457" s="407"/>
      <c r="N457" s="407"/>
      <c r="O457" s="407"/>
      <c r="P457" s="407"/>
      <c r="Q457" s="407"/>
      <c r="R457" s="407"/>
      <c r="S457" s="408"/>
      <c r="U457" s="50"/>
    </row>
    <row r="458" spans="1:24">
      <c r="A458" s="1">
        <f t="shared" ref="A458:B458" si="463">A457</f>
        <v>10</v>
      </c>
      <c r="B458" s="1">
        <f t="shared" si="463"/>
        <v>0</v>
      </c>
      <c r="C458" s="398" t="s">
        <v>45</v>
      </c>
      <c r="D458" s="362"/>
      <c r="E458" s="362"/>
      <c r="F458" s="409"/>
      <c r="G458" s="410"/>
      <c r="H458" s="410"/>
      <c r="I458" s="20" t="str">
        <f>IF(F458="","～",IF(J458="","","～"))</f>
        <v>～</v>
      </c>
      <c r="J458" s="410"/>
      <c r="K458" s="410"/>
      <c r="L458" s="410"/>
      <c r="M458" s="21" t="s">
        <v>46</v>
      </c>
      <c r="N458" s="411" t="str">
        <f>IF(T458=1,IF(F458="","",IF(J458="","",IF(F458=J458,"日帰り",(J458-F458)&amp;"泊"&amp;(J458-F458+1)&amp;"日"))),"")</f>
        <v/>
      </c>
      <c r="O458" s="411"/>
      <c r="P458" s="411"/>
      <c r="Q458" s="13" t="s">
        <v>62</v>
      </c>
      <c r="R458" s="192"/>
      <c r="S458" s="412"/>
      <c r="T458" s="48">
        <v>0</v>
      </c>
    </row>
    <row r="459" spans="1:24">
      <c r="A459" s="1">
        <f t="shared" ref="A459:B459" si="464">A458</f>
        <v>10</v>
      </c>
      <c r="B459" s="1">
        <f t="shared" si="464"/>
        <v>0</v>
      </c>
      <c r="C459" s="398" t="s">
        <v>48</v>
      </c>
      <c r="D459" s="387" t="s">
        <v>49</v>
      </c>
      <c r="E459" s="387"/>
      <c r="F459" s="399"/>
      <c r="G459" s="399"/>
      <c r="H459" s="399"/>
      <c r="I459" s="399"/>
      <c r="J459" s="399"/>
      <c r="K459" s="399"/>
      <c r="L459" s="399"/>
      <c r="M459" s="399"/>
      <c r="N459" s="399"/>
      <c r="O459" s="399"/>
      <c r="P459" s="399"/>
      <c r="Q459" s="399"/>
      <c r="R459" s="399"/>
      <c r="S459" s="400"/>
      <c r="U459" s="154" t="s">
        <v>47</v>
      </c>
      <c r="V459" s="154"/>
      <c r="W459" s="154"/>
      <c r="X459" s="154"/>
    </row>
    <row r="460" spans="1:24">
      <c r="A460" s="1">
        <f t="shared" ref="A460:B460" si="465">A459</f>
        <v>10</v>
      </c>
      <c r="B460" s="1">
        <f t="shared" si="465"/>
        <v>0</v>
      </c>
      <c r="C460" s="398"/>
      <c r="D460" s="395" t="s">
        <v>7</v>
      </c>
      <c r="E460" s="395"/>
      <c r="F460" s="396"/>
      <c r="G460" s="396"/>
      <c r="H460" s="396"/>
      <c r="I460" s="396"/>
      <c r="J460" s="396"/>
      <c r="K460" s="396"/>
      <c r="L460" s="396"/>
      <c r="M460" s="396"/>
      <c r="N460" s="396"/>
      <c r="O460" s="396"/>
      <c r="P460" s="396"/>
      <c r="Q460" s="396"/>
      <c r="R460" s="396"/>
      <c r="S460" s="397"/>
      <c r="U460" s="61" t="str">
        <f>U453</f>
        <v>トップスポーツクラブ強化事業</v>
      </c>
      <c r="V460" s="61" t="str">
        <f>U454</f>
        <v/>
      </c>
      <c r="W460" s="61" t="str">
        <f>U455</f>
        <v/>
      </c>
      <c r="X460" s="61" t="str">
        <f>U456</f>
        <v/>
      </c>
    </row>
    <row r="461" spans="1:24">
      <c r="A461" s="1">
        <f t="shared" ref="A461:B461" si="466">A460</f>
        <v>10</v>
      </c>
      <c r="B461" s="1">
        <f t="shared" si="466"/>
        <v>0</v>
      </c>
      <c r="C461" s="398" t="s">
        <v>50</v>
      </c>
      <c r="D461" s="387" t="s">
        <v>49</v>
      </c>
      <c r="E461" s="387"/>
      <c r="F461" s="399"/>
      <c r="G461" s="399"/>
      <c r="H461" s="399"/>
      <c r="I461" s="399"/>
      <c r="J461" s="399"/>
      <c r="K461" s="399"/>
      <c r="L461" s="399"/>
      <c r="M461" s="399"/>
      <c r="N461" s="399"/>
      <c r="O461" s="399"/>
      <c r="P461" s="399"/>
      <c r="Q461" s="399"/>
      <c r="R461" s="399"/>
      <c r="S461" s="400"/>
      <c r="U461" s="6" t="str">
        <f t="shared" ref="U461:X464" si="467">IF(U411="","",U411)</f>
        <v>①強化活動</v>
      </c>
      <c r="V461" s="6" t="str">
        <f t="shared" si="467"/>
        <v/>
      </c>
      <c r="W461" s="6" t="str">
        <f t="shared" si="467"/>
        <v/>
      </c>
      <c r="X461" s="6" t="str">
        <f t="shared" si="467"/>
        <v/>
      </c>
    </row>
    <row r="462" spans="1:24">
      <c r="A462" s="1">
        <f t="shared" ref="A462:B462" si="468">A461</f>
        <v>10</v>
      </c>
      <c r="B462" s="1">
        <f t="shared" si="468"/>
        <v>0</v>
      </c>
      <c r="C462" s="398"/>
      <c r="D462" s="395" t="s">
        <v>7</v>
      </c>
      <c r="E462" s="395"/>
      <c r="F462" s="396"/>
      <c r="G462" s="396"/>
      <c r="H462" s="396"/>
      <c r="I462" s="396"/>
      <c r="J462" s="396"/>
      <c r="K462" s="396"/>
      <c r="L462" s="396"/>
      <c r="M462" s="396"/>
      <c r="N462" s="396"/>
      <c r="O462" s="396"/>
      <c r="P462" s="396"/>
      <c r="Q462" s="396"/>
      <c r="R462" s="396"/>
      <c r="S462" s="397"/>
      <c r="U462" s="8" t="str">
        <f t="shared" si="467"/>
        <v>②トップ招へい</v>
      </c>
      <c r="V462" s="8" t="str">
        <f t="shared" si="467"/>
        <v/>
      </c>
      <c r="W462" s="8" t="str">
        <f t="shared" si="467"/>
        <v/>
      </c>
      <c r="X462" s="8" t="str">
        <f t="shared" si="467"/>
        <v/>
      </c>
    </row>
    <row r="463" spans="1:24">
      <c r="A463" s="1">
        <f t="shared" ref="A463:B463" si="469">A462</f>
        <v>10</v>
      </c>
      <c r="B463" s="1">
        <f t="shared" si="469"/>
        <v>0</v>
      </c>
      <c r="C463" s="401" t="s">
        <v>51</v>
      </c>
      <c r="D463" s="362" t="s">
        <v>52</v>
      </c>
      <c r="E463" s="362"/>
      <c r="F463" s="362" t="s">
        <v>55</v>
      </c>
      <c r="G463" s="402"/>
      <c r="H463" s="369" t="s">
        <v>56</v>
      </c>
      <c r="I463" s="367"/>
      <c r="J463" s="403" t="s">
        <v>57</v>
      </c>
      <c r="K463" s="402"/>
      <c r="L463" s="369" t="s">
        <v>58</v>
      </c>
      <c r="M463" s="367"/>
      <c r="N463" s="403" t="s">
        <v>59</v>
      </c>
      <c r="O463" s="402"/>
      <c r="P463" s="369" t="s">
        <v>60</v>
      </c>
      <c r="Q463" s="362"/>
      <c r="R463" s="403" t="s">
        <v>32</v>
      </c>
      <c r="S463" s="366"/>
      <c r="U463" s="8" t="str">
        <f t="shared" si="467"/>
        <v/>
      </c>
      <c r="V463" s="8" t="str">
        <f t="shared" si="467"/>
        <v/>
      </c>
      <c r="W463" s="8" t="str">
        <f t="shared" si="467"/>
        <v/>
      </c>
      <c r="X463" s="8" t="str">
        <f t="shared" si="467"/>
        <v/>
      </c>
    </row>
    <row r="464" spans="1:24">
      <c r="A464" s="1">
        <f t="shared" ref="A464:B464" si="470">A463</f>
        <v>10</v>
      </c>
      <c r="B464" s="1">
        <f t="shared" si="470"/>
        <v>0</v>
      </c>
      <c r="C464" s="398"/>
      <c r="D464" s="387" t="s">
        <v>53</v>
      </c>
      <c r="E464" s="387"/>
      <c r="F464" s="51" t="s">
        <v>134</v>
      </c>
      <c r="G464" s="22" t="s">
        <v>61</v>
      </c>
      <c r="H464" s="53" t="s">
        <v>134</v>
      </c>
      <c r="I464" s="23" t="s">
        <v>61</v>
      </c>
      <c r="J464" s="55" t="s">
        <v>134</v>
      </c>
      <c r="K464" s="22" t="s">
        <v>61</v>
      </c>
      <c r="L464" s="53" t="s">
        <v>134</v>
      </c>
      <c r="M464" s="23" t="s">
        <v>61</v>
      </c>
      <c r="N464" s="55" t="s">
        <v>134</v>
      </c>
      <c r="O464" s="22" t="s">
        <v>61</v>
      </c>
      <c r="P464" s="53" t="s">
        <v>134</v>
      </c>
      <c r="Q464" s="24" t="s">
        <v>61</v>
      </c>
      <c r="R464" s="22">
        <f>指導者!S$35</f>
        <v>0</v>
      </c>
      <c r="S464" s="29" t="s">
        <v>61</v>
      </c>
      <c r="U464" s="10" t="str">
        <f t="shared" si="467"/>
        <v/>
      </c>
      <c r="V464" s="10" t="str">
        <f t="shared" si="467"/>
        <v/>
      </c>
      <c r="W464" s="10" t="str">
        <f t="shared" si="467"/>
        <v/>
      </c>
      <c r="X464" s="10" t="str">
        <f t="shared" si="467"/>
        <v/>
      </c>
    </row>
    <row r="465" spans="1:19">
      <c r="A465" s="1">
        <f t="shared" ref="A465:B465" si="471">A464</f>
        <v>10</v>
      </c>
      <c r="B465" s="1">
        <f t="shared" si="471"/>
        <v>0</v>
      </c>
      <c r="C465" s="398"/>
      <c r="D465" s="395" t="s">
        <v>54</v>
      </c>
      <c r="E465" s="395"/>
      <c r="F465" s="52" t="s">
        <v>134</v>
      </c>
      <c r="G465" s="25" t="s">
        <v>61</v>
      </c>
      <c r="H465" s="54" t="s">
        <v>134</v>
      </c>
      <c r="I465" s="26" t="s">
        <v>61</v>
      </c>
      <c r="J465" s="56" t="s">
        <v>134</v>
      </c>
      <c r="K465" s="25" t="s">
        <v>61</v>
      </c>
      <c r="L465" s="54" t="s">
        <v>134</v>
      </c>
      <c r="M465" s="26" t="s">
        <v>61</v>
      </c>
      <c r="N465" s="56" t="s">
        <v>134</v>
      </c>
      <c r="O465" s="25" t="s">
        <v>61</v>
      </c>
      <c r="P465" s="54" t="s">
        <v>134</v>
      </c>
      <c r="Q465" s="27" t="s">
        <v>61</v>
      </c>
      <c r="R465" s="25">
        <f>選手!S$332</f>
        <v>0</v>
      </c>
      <c r="S465" s="30" t="s">
        <v>61</v>
      </c>
    </row>
    <row r="466" spans="1:19">
      <c r="A466" s="1">
        <f t="shared" ref="A466:B466" si="472">A465</f>
        <v>10</v>
      </c>
      <c r="B466" s="1">
        <f t="shared" si="472"/>
        <v>0</v>
      </c>
      <c r="C466" s="370" t="s">
        <v>63</v>
      </c>
      <c r="D466" s="371"/>
      <c r="E466" s="372"/>
      <c r="F466" s="287"/>
      <c r="G466" s="379"/>
      <c r="H466" s="379"/>
      <c r="I466" s="379"/>
      <c r="J466" s="379"/>
      <c r="K466" s="379"/>
      <c r="L466" s="379"/>
      <c r="M466" s="379"/>
      <c r="N466" s="379"/>
      <c r="O466" s="379"/>
      <c r="P466" s="379"/>
      <c r="Q466" s="379"/>
      <c r="R466" s="379"/>
      <c r="S466" s="380"/>
    </row>
    <row r="467" spans="1:19">
      <c r="A467" s="1">
        <f t="shared" ref="A467:B467" si="473">A466</f>
        <v>10</v>
      </c>
      <c r="B467" s="1">
        <f t="shared" si="473"/>
        <v>0</v>
      </c>
      <c r="C467" s="373"/>
      <c r="D467" s="374"/>
      <c r="E467" s="375"/>
      <c r="F467" s="289"/>
      <c r="G467" s="381"/>
      <c r="H467" s="381"/>
      <c r="I467" s="381"/>
      <c r="J467" s="381"/>
      <c r="K467" s="381"/>
      <c r="L467" s="381"/>
      <c r="M467" s="381"/>
      <c r="N467" s="381"/>
      <c r="O467" s="381"/>
      <c r="P467" s="381"/>
      <c r="Q467" s="381"/>
      <c r="R467" s="381"/>
      <c r="S467" s="382"/>
    </row>
    <row r="468" spans="1:19">
      <c r="A468" s="1">
        <f t="shared" ref="A468:B468" si="474">A467</f>
        <v>10</v>
      </c>
      <c r="B468" s="1">
        <f t="shared" si="474"/>
        <v>0</v>
      </c>
      <c r="C468" s="373"/>
      <c r="D468" s="374"/>
      <c r="E468" s="375"/>
      <c r="F468" s="289"/>
      <c r="G468" s="381"/>
      <c r="H468" s="381"/>
      <c r="I468" s="381"/>
      <c r="J468" s="381"/>
      <c r="K468" s="381"/>
      <c r="L468" s="381"/>
      <c r="M468" s="381"/>
      <c r="N468" s="381"/>
      <c r="O468" s="381"/>
      <c r="P468" s="381"/>
      <c r="Q468" s="381"/>
      <c r="R468" s="381"/>
      <c r="S468" s="382"/>
    </row>
    <row r="469" spans="1:19">
      <c r="A469" s="1">
        <f t="shared" ref="A469:B469" si="475">A468</f>
        <v>10</v>
      </c>
      <c r="B469" s="1">
        <f t="shared" si="475"/>
        <v>0</v>
      </c>
      <c r="C469" s="373"/>
      <c r="D469" s="374"/>
      <c r="E469" s="375"/>
      <c r="F469" s="289"/>
      <c r="G469" s="381"/>
      <c r="H469" s="381"/>
      <c r="I469" s="381"/>
      <c r="J469" s="381"/>
      <c r="K469" s="381"/>
      <c r="L469" s="381"/>
      <c r="M469" s="381"/>
      <c r="N469" s="381"/>
      <c r="O469" s="381"/>
      <c r="P469" s="381"/>
      <c r="Q469" s="381"/>
      <c r="R469" s="381"/>
      <c r="S469" s="382"/>
    </row>
    <row r="470" spans="1:19">
      <c r="A470" s="1">
        <f t="shared" ref="A470:B470" si="476">A469</f>
        <v>10</v>
      </c>
      <c r="B470" s="1">
        <f t="shared" si="476"/>
        <v>0</v>
      </c>
      <c r="C470" s="373"/>
      <c r="D470" s="374"/>
      <c r="E470" s="375"/>
      <c r="F470" s="289"/>
      <c r="G470" s="381"/>
      <c r="H470" s="381"/>
      <c r="I470" s="381"/>
      <c r="J470" s="381"/>
      <c r="K470" s="381"/>
      <c r="L470" s="381"/>
      <c r="M470" s="381"/>
      <c r="N470" s="381"/>
      <c r="O470" s="381"/>
      <c r="P470" s="381"/>
      <c r="Q470" s="381"/>
      <c r="R470" s="381"/>
      <c r="S470" s="382"/>
    </row>
    <row r="471" spans="1:19">
      <c r="A471" s="1">
        <f t="shared" ref="A471:B471" si="477">A470</f>
        <v>10</v>
      </c>
      <c r="B471" s="1">
        <f t="shared" si="477"/>
        <v>0</v>
      </c>
      <c r="C471" s="373"/>
      <c r="D471" s="374"/>
      <c r="E471" s="375"/>
      <c r="F471" s="289"/>
      <c r="G471" s="381"/>
      <c r="H471" s="381"/>
      <c r="I471" s="381"/>
      <c r="J471" s="381"/>
      <c r="K471" s="381"/>
      <c r="L471" s="381"/>
      <c r="M471" s="381"/>
      <c r="N471" s="381"/>
      <c r="O471" s="381"/>
      <c r="P471" s="381"/>
      <c r="Q471" s="381"/>
      <c r="R471" s="381"/>
      <c r="S471" s="382"/>
    </row>
    <row r="472" spans="1:19" ht="15" thickBot="1">
      <c r="A472" s="1">
        <f t="shared" ref="A472:B472" si="478">A471</f>
        <v>10</v>
      </c>
      <c r="B472" s="1">
        <f t="shared" si="478"/>
        <v>0</v>
      </c>
      <c r="C472" s="376"/>
      <c r="D472" s="377"/>
      <c r="E472" s="378"/>
      <c r="F472" s="383"/>
      <c r="G472" s="384"/>
      <c r="H472" s="384"/>
      <c r="I472" s="384"/>
      <c r="J472" s="384"/>
      <c r="K472" s="384"/>
      <c r="L472" s="384"/>
      <c r="M472" s="384"/>
      <c r="N472" s="384"/>
      <c r="O472" s="384"/>
      <c r="P472" s="384"/>
      <c r="Q472" s="384"/>
      <c r="R472" s="384"/>
      <c r="S472" s="385"/>
    </row>
    <row r="473" spans="1:19">
      <c r="A473" s="1">
        <f t="shared" ref="A473:B473" si="479">A472</f>
        <v>10</v>
      </c>
      <c r="B473" s="1">
        <f t="shared" si="479"/>
        <v>0</v>
      </c>
    </row>
    <row r="474" spans="1:19" ht="15" thickBot="1">
      <c r="A474" s="1">
        <f t="shared" ref="A474:B474" si="480">A473</f>
        <v>10</v>
      </c>
      <c r="B474" s="1">
        <f t="shared" si="480"/>
        <v>0</v>
      </c>
      <c r="C474" s="386" t="s">
        <v>64</v>
      </c>
      <c r="D474" s="386"/>
      <c r="Q474" s="323" t="s">
        <v>65</v>
      </c>
      <c r="R474" s="323"/>
      <c r="S474" s="323"/>
    </row>
    <row r="475" spans="1:19">
      <c r="A475" s="1">
        <f t="shared" ref="A475:B475" si="481">A474</f>
        <v>10</v>
      </c>
      <c r="B475" s="1">
        <f t="shared" si="481"/>
        <v>0</v>
      </c>
      <c r="C475" s="318" t="s">
        <v>66</v>
      </c>
      <c r="D475" s="361" t="s">
        <v>67</v>
      </c>
      <c r="E475" s="361"/>
      <c r="F475" s="361"/>
      <c r="G475" s="361"/>
      <c r="H475" s="361" t="s">
        <v>72</v>
      </c>
      <c r="I475" s="361"/>
      <c r="J475" s="361" t="s">
        <v>11</v>
      </c>
      <c r="K475" s="361"/>
      <c r="L475" s="361"/>
      <c r="M475" s="361"/>
      <c r="N475" s="361"/>
      <c r="O475" s="361"/>
      <c r="P475" s="361"/>
      <c r="Q475" s="361"/>
      <c r="R475" s="361"/>
      <c r="S475" s="365"/>
    </row>
    <row r="476" spans="1:19">
      <c r="A476" s="1">
        <f t="shared" ref="A476:B476" si="482">A475</f>
        <v>10</v>
      </c>
      <c r="B476" s="1">
        <f t="shared" si="482"/>
        <v>0</v>
      </c>
      <c r="C476" s="319"/>
      <c r="D476" s="387" t="s">
        <v>68</v>
      </c>
      <c r="E476" s="387"/>
      <c r="F476" s="387"/>
      <c r="G476" s="387"/>
      <c r="H476" s="388">
        <f>J501</f>
        <v>0</v>
      </c>
      <c r="I476" s="388"/>
      <c r="J476" s="167"/>
      <c r="K476" s="167"/>
      <c r="L476" s="167"/>
      <c r="M476" s="167"/>
      <c r="N476" s="167"/>
      <c r="O476" s="167"/>
      <c r="P476" s="167"/>
      <c r="Q476" s="167"/>
      <c r="R476" s="167"/>
      <c r="S476" s="310"/>
    </row>
    <row r="477" spans="1:19">
      <c r="A477" s="1">
        <f t="shared" ref="A477:B477" si="483">A476</f>
        <v>10</v>
      </c>
      <c r="B477" s="1">
        <f t="shared" si="483"/>
        <v>0</v>
      </c>
      <c r="C477" s="319"/>
      <c r="D477" s="389" t="s">
        <v>135</v>
      </c>
      <c r="E477" s="389"/>
      <c r="F477" s="389"/>
      <c r="G477" s="389"/>
      <c r="H477" s="354"/>
      <c r="I477" s="354"/>
      <c r="J477" s="359"/>
      <c r="K477" s="359"/>
      <c r="L477" s="359"/>
      <c r="M477" s="359"/>
      <c r="N477" s="359"/>
      <c r="O477" s="359"/>
      <c r="P477" s="359"/>
      <c r="Q477" s="359"/>
      <c r="R477" s="359"/>
      <c r="S477" s="360"/>
    </row>
    <row r="478" spans="1:19">
      <c r="A478" s="1">
        <f t="shared" ref="A478:B478" si="484">A477</f>
        <v>10</v>
      </c>
      <c r="B478" s="1">
        <f t="shared" si="484"/>
        <v>0</v>
      </c>
      <c r="C478" s="319"/>
      <c r="D478" s="389" t="s">
        <v>69</v>
      </c>
      <c r="E478" s="389"/>
      <c r="F478" s="389"/>
      <c r="G478" s="389"/>
      <c r="H478" s="354"/>
      <c r="I478" s="354"/>
      <c r="J478" s="359"/>
      <c r="K478" s="359"/>
      <c r="L478" s="359"/>
      <c r="M478" s="359"/>
      <c r="N478" s="359"/>
      <c r="O478" s="359"/>
      <c r="P478" s="359"/>
      <c r="Q478" s="359"/>
      <c r="R478" s="359"/>
      <c r="S478" s="360"/>
    </row>
    <row r="479" spans="1:19" ht="15" thickBot="1">
      <c r="A479" s="1">
        <f t="shared" ref="A479:B479" si="485">A478</f>
        <v>10</v>
      </c>
      <c r="B479" s="1">
        <f t="shared" si="485"/>
        <v>0</v>
      </c>
      <c r="C479" s="319"/>
      <c r="D479" s="390" t="s">
        <v>70</v>
      </c>
      <c r="E479" s="390"/>
      <c r="F479" s="390"/>
      <c r="G479" s="390"/>
      <c r="H479" s="391">
        <f>H501-SUM(H476:I478)</f>
        <v>0</v>
      </c>
      <c r="I479" s="391"/>
      <c r="J479" s="392"/>
      <c r="K479" s="392"/>
      <c r="L479" s="392"/>
      <c r="M479" s="392"/>
      <c r="N479" s="392"/>
      <c r="O479" s="392"/>
      <c r="P479" s="392"/>
      <c r="Q479" s="392"/>
      <c r="R479" s="392"/>
      <c r="S479" s="393"/>
    </row>
    <row r="480" spans="1:19" ht="15.6" thickTop="1" thickBot="1">
      <c r="A480" s="1">
        <f t="shared" ref="A480:B480" si="486">A479</f>
        <v>10</v>
      </c>
      <c r="B480" s="1">
        <f t="shared" si="486"/>
        <v>0</v>
      </c>
      <c r="C480" s="320"/>
      <c r="D480" s="394" t="s">
        <v>71</v>
      </c>
      <c r="E480" s="394"/>
      <c r="F480" s="394"/>
      <c r="G480" s="394"/>
      <c r="H480" s="340">
        <f>SUM(H476:I479)</f>
        <v>0</v>
      </c>
      <c r="I480" s="340"/>
      <c r="J480" s="344"/>
      <c r="K480" s="344"/>
      <c r="L480" s="344"/>
      <c r="M480" s="344"/>
      <c r="N480" s="344"/>
      <c r="O480" s="344"/>
      <c r="P480" s="344"/>
      <c r="Q480" s="344"/>
      <c r="R480" s="344"/>
      <c r="S480" s="345"/>
    </row>
    <row r="481" spans="1:21">
      <c r="A481" s="1">
        <f t="shared" ref="A481:B481" si="487">A480</f>
        <v>10</v>
      </c>
      <c r="B481" s="1">
        <f t="shared" si="487"/>
        <v>0</v>
      </c>
      <c r="C481" s="318" t="s">
        <v>164</v>
      </c>
      <c r="D481" s="361" t="s">
        <v>67</v>
      </c>
      <c r="E481" s="361"/>
      <c r="F481" s="361" t="s">
        <v>76</v>
      </c>
      <c r="G481" s="361"/>
      <c r="H481" s="361" t="s">
        <v>72</v>
      </c>
      <c r="I481" s="363"/>
      <c r="J481" s="364"/>
      <c r="K481" s="361"/>
      <c r="L481" s="361"/>
      <c r="M481" s="361"/>
      <c r="N481" s="361" t="s">
        <v>75</v>
      </c>
      <c r="O481" s="361"/>
      <c r="P481" s="361"/>
      <c r="Q481" s="361"/>
      <c r="R481" s="361"/>
      <c r="S481" s="365"/>
    </row>
    <row r="482" spans="1:21">
      <c r="A482" s="1">
        <f t="shared" ref="A482:B482" si="488">A481</f>
        <v>10</v>
      </c>
      <c r="B482" s="1">
        <f t="shared" si="488"/>
        <v>0</v>
      </c>
      <c r="C482" s="319"/>
      <c r="D482" s="362"/>
      <c r="E482" s="362"/>
      <c r="F482" s="362"/>
      <c r="G482" s="362"/>
      <c r="H482" s="362"/>
      <c r="I482" s="362"/>
      <c r="J482" s="367" t="s">
        <v>73</v>
      </c>
      <c r="K482" s="368"/>
      <c r="L482" s="368" t="s">
        <v>74</v>
      </c>
      <c r="M482" s="369"/>
      <c r="N482" s="362"/>
      <c r="O482" s="362"/>
      <c r="P482" s="362"/>
      <c r="Q482" s="362"/>
      <c r="R482" s="362"/>
      <c r="S482" s="366"/>
    </row>
    <row r="483" spans="1:21">
      <c r="A483" s="1">
        <f t="shared" ref="A483:B483" si="489">A482</f>
        <v>10</v>
      </c>
      <c r="B483" s="1">
        <f t="shared" si="489"/>
        <v>0</v>
      </c>
      <c r="C483" s="319"/>
      <c r="D483" s="328" t="s">
        <v>81</v>
      </c>
      <c r="E483" s="328"/>
      <c r="F483" s="328" t="s">
        <v>81</v>
      </c>
      <c r="G483" s="328"/>
      <c r="H483" s="347"/>
      <c r="I483" s="347"/>
      <c r="J483" s="348"/>
      <c r="K483" s="349"/>
      <c r="L483" s="350">
        <f>H483-J483</f>
        <v>0</v>
      </c>
      <c r="M483" s="351"/>
      <c r="N483" s="128"/>
      <c r="O483" s="128"/>
      <c r="P483" s="128"/>
      <c r="Q483" s="128"/>
      <c r="R483" s="128"/>
      <c r="S483" s="352"/>
      <c r="T483" s="49" t="str">
        <f>HLOOKUP(F456,リスト!$N$7:$AC$25,2,)</f>
        <v>対象外</v>
      </c>
      <c r="U483" s="47" t="str">
        <f t="shared" ref="U483:U500" si="490">IF(T483="対象外",IF(J483&gt;0,"補助対象外経費です!!",""),"")</f>
        <v/>
      </c>
    </row>
    <row r="484" spans="1:21">
      <c r="A484" s="1">
        <f t="shared" ref="A484:B484" si="491">A483</f>
        <v>10</v>
      </c>
      <c r="B484" s="1">
        <f t="shared" si="491"/>
        <v>0</v>
      </c>
      <c r="C484" s="319"/>
      <c r="D484" s="328" t="s">
        <v>92</v>
      </c>
      <c r="E484" s="328"/>
      <c r="F484" s="304" t="s">
        <v>77</v>
      </c>
      <c r="G484" s="304"/>
      <c r="H484" s="305"/>
      <c r="I484" s="305"/>
      <c r="J484" s="306"/>
      <c r="K484" s="307"/>
      <c r="L484" s="308">
        <f t="shared" ref="L484:L500" si="492">H484-J484</f>
        <v>0</v>
      </c>
      <c r="M484" s="309"/>
      <c r="N484" s="167"/>
      <c r="O484" s="167"/>
      <c r="P484" s="167"/>
      <c r="Q484" s="167"/>
      <c r="R484" s="167"/>
      <c r="S484" s="310"/>
      <c r="T484" s="49" t="str">
        <f>HLOOKUP(F456,リスト!$N$7:$AC$25,3,)</f>
        <v>対象</v>
      </c>
      <c r="U484" s="47" t="str">
        <f t="shared" si="490"/>
        <v/>
      </c>
    </row>
    <row r="485" spans="1:21">
      <c r="A485" s="1">
        <f t="shared" ref="A485:B485" si="493">A484</f>
        <v>10</v>
      </c>
      <c r="B485" s="1">
        <f t="shared" si="493"/>
        <v>0</v>
      </c>
      <c r="C485" s="319"/>
      <c r="D485" s="328"/>
      <c r="E485" s="328"/>
      <c r="F485" s="353" t="s">
        <v>78</v>
      </c>
      <c r="G485" s="353"/>
      <c r="H485" s="354"/>
      <c r="I485" s="354"/>
      <c r="J485" s="355"/>
      <c r="K485" s="356"/>
      <c r="L485" s="357">
        <f t="shared" si="492"/>
        <v>0</v>
      </c>
      <c r="M485" s="358"/>
      <c r="N485" s="359"/>
      <c r="O485" s="359"/>
      <c r="P485" s="359"/>
      <c r="Q485" s="359"/>
      <c r="R485" s="359"/>
      <c r="S485" s="360"/>
      <c r="T485" s="49" t="str">
        <f>HLOOKUP(F456,リスト!$N$7:$AC$25,4,)</f>
        <v>対象</v>
      </c>
      <c r="U485" s="47" t="str">
        <f t="shared" si="490"/>
        <v/>
      </c>
    </row>
    <row r="486" spans="1:21">
      <c r="A486" s="1">
        <f t="shared" ref="A486:B486" si="494">A485</f>
        <v>10</v>
      </c>
      <c r="B486" s="1">
        <f t="shared" si="494"/>
        <v>0</v>
      </c>
      <c r="C486" s="319"/>
      <c r="D486" s="328"/>
      <c r="E486" s="328"/>
      <c r="F486" s="311" t="s">
        <v>79</v>
      </c>
      <c r="G486" s="311"/>
      <c r="H486" s="312"/>
      <c r="I486" s="312"/>
      <c r="J486" s="313"/>
      <c r="K486" s="314"/>
      <c r="L486" s="315">
        <f t="shared" si="492"/>
        <v>0</v>
      </c>
      <c r="M486" s="316"/>
      <c r="N486" s="168"/>
      <c r="O486" s="168"/>
      <c r="P486" s="168"/>
      <c r="Q486" s="168"/>
      <c r="R486" s="168"/>
      <c r="S486" s="317"/>
      <c r="T486" s="49" t="str">
        <f>HLOOKUP(F456,リスト!$N$7:$AC$25,5,)</f>
        <v>対象</v>
      </c>
      <c r="U486" s="47" t="str">
        <f t="shared" si="490"/>
        <v/>
      </c>
    </row>
    <row r="487" spans="1:21">
      <c r="A487" s="1">
        <f t="shared" ref="A487:B487" si="495">A486</f>
        <v>10</v>
      </c>
      <c r="B487" s="1">
        <f t="shared" si="495"/>
        <v>0</v>
      </c>
      <c r="C487" s="319"/>
      <c r="D487" s="328" t="s">
        <v>93</v>
      </c>
      <c r="E487" s="328"/>
      <c r="F487" s="304" t="s">
        <v>80</v>
      </c>
      <c r="G487" s="304"/>
      <c r="H487" s="305"/>
      <c r="I487" s="305"/>
      <c r="J487" s="306"/>
      <c r="K487" s="307"/>
      <c r="L487" s="308">
        <f t="shared" si="492"/>
        <v>0</v>
      </c>
      <c r="M487" s="309"/>
      <c r="N487" s="167"/>
      <c r="O487" s="167"/>
      <c r="P487" s="167"/>
      <c r="Q487" s="167"/>
      <c r="R487" s="167"/>
      <c r="S487" s="310"/>
      <c r="T487" s="49" t="str">
        <f>HLOOKUP(F456,リスト!$N$7:$AC$25,6,)</f>
        <v>対象</v>
      </c>
      <c r="U487" s="47" t="str">
        <f t="shared" si="490"/>
        <v/>
      </c>
    </row>
    <row r="488" spans="1:21">
      <c r="A488" s="1">
        <f t="shared" ref="A488:B488" si="496">A487</f>
        <v>10</v>
      </c>
      <c r="B488" s="1">
        <f t="shared" si="496"/>
        <v>0</v>
      </c>
      <c r="C488" s="319"/>
      <c r="D488" s="328"/>
      <c r="E488" s="328"/>
      <c r="F488" s="353" t="s">
        <v>82</v>
      </c>
      <c r="G488" s="353"/>
      <c r="H488" s="354"/>
      <c r="I488" s="354"/>
      <c r="J488" s="355"/>
      <c r="K488" s="356"/>
      <c r="L488" s="357">
        <f t="shared" si="492"/>
        <v>0</v>
      </c>
      <c r="M488" s="358"/>
      <c r="N488" s="359"/>
      <c r="O488" s="359"/>
      <c r="P488" s="359"/>
      <c r="Q488" s="359"/>
      <c r="R488" s="359"/>
      <c r="S488" s="360"/>
      <c r="T488" s="49" t="str">
        <f>HLOOKUP(F456,リスト!$N$7:$AC$25,7,)</f>
        <v>対象外</v>
      </c>
      <c r="U488" s="47" t="str">
        <f t="shared" si="490"/>
        <v/>
      </c>
    </row>
    <row r="489" spans="1:21" ht="14.4" customHeight="1">
      <c r="A489" s="1">
        <f t="shared" ref="A489:B489" si="497">A488</f>
        <v>10</v>
      </c>
      <c r="B489" s="1">
        <f t="shared" si="497"/>
        <v>0</v>
      </c>
      <c r="C489" s="319"/>
      <c r="D489" s="328"/>
      <c r="E489" s="328"/>
      <c r="F489" s="353" t="s">
        <v>162</v>
      </c>
      <c r="G489" s="353"/>
      <c r="H489" s="354"/>
      <c r="I489" s="354"/>
      <c r="J489" s="355"/>
      <c r="K489" s="356"/>
      <c r="L489" s="357">
        <f t="shared" si="492"/>
        <v>0</v>
      </c>
      <c r="M489" s="358"/>
      <c r="N489" s="359"/>
      <c r="O489" s="359"/>
      <c r="P489" s="359"/>
      <c r="Q489" s="359"/>
      <c r="R489" s="359"/>
      <c r="S489" s="360"/>
      <c r="T489" s="49" t="str">
        <f>HLOOKUP(F456,リスト!$N$7:$AC$25,8,)</f>
        <v>対象</v>
      </c>
      <c r="U489" s="47" t="str">
        <f t="shared" si="490"/>
        <v/>
      </c>
    </row>
    <row r="490" spans="1:21">
      <c r="A490" s="1">
        <f t="shared" ref="A490:B490" si="498">A489</f>
        <v>10</v>
      </c>
      <c r="B490" s="1">
        <f t="shared" si="498"/>
        <v>0</v>
      </c>
      <c r="C490" s="319"/>
      <c r="D490" s="328"/>
      <c r="E490" s="328"/>
      <c r="F490" s="311" t="s">
        <v>83</v>
      </c>
      <c r="G490" s="311"/>
      <c r="H490" s="312"/>
      <c r="I490" s="312"/>
      <c r="J490" s="313"/>
      <c r="K490" s="314"/>
      <c r="L490" s="315">
        <f t="shared" si="492"/>
        <v>0</v>
      </c>
      <c r="M490" s="316"/>
      <c r="N490" s="168"/>
      <c r="O490" s="168"/>
      <c r="P490" s="168"/>
      <c r="Q490" s="168"/>
      <c r="R490" s="168"/>
      <c r="S490" s="317"/>
      <c r="T490" s="49" t="str">
        <f>HLOOKUP(F456,リスト!$N$7:$AC$25,9,)</f>
        <v>対象</v>
      </c>
      <c r="U490" s="47" t="str">
        <f t="shared" si="490"/>
        <v/>
      </c>
    </row>
    <row r="491" spans="1:21">
      <c r="A491" s="1">
        <f t="shared" ref="A491:B491" si="499">A490</f>
        <v>10</v>
      </c>
      <c r="B491" s="1">
        <f t="shared" si="499"/>
        <v>0</v>
      </c>
      <c r="C491" s="319"/>
      <c r="D491" s="328" t="s">
        <v>94</v>
      </c>
      <c r="E491" s="328"/>
      <c r="F491" s="304" t="s">
        <v>84</v>
      </c>
      <c r="G491" s="304"/>
      <c r="H491" s="305"/>
      <c r="I491" s="305"/>
      <c r="J491" s="306"/>
      <c r="K491" s="307"/>
      <c r="L491" s="308">
        <f t="shared" si="492"/>
        <v>0</v>
      </c>
      <c r="M491" s="309"/>
      <c r="N491" s="167"/>
      <c r="O491" s="167"/>
      <c r="P491" s="167"/>
      <c r="Q491" s="167"/>
      <c r="R491" s="167"/>
      <c r="S491" s="310"/>
      <c r="T491" s="49" t="str">
        <f>HLOOKUP(F456,リスト!$N$7:$AC$25,10,)</f>
        <v>対象</v>
      </c>
      <c r="U491" s="47" t="str">
        <f t="shared" si="490"/>
        <v/>
      </c>
    </row>
    <row r="492" spans="1:21">
      <c r="A492" s="1">
        <f t="shared" ref="A492:B492" si="500">A491</f>
        <v>10</v>
      </c>
      <c r="B492" s="1">
        <f t="shared" si="500"/>
        <v>0</v>
      </c>
      <c r="C492" s="319"/>
      <c r="D492" s="328"/>
      <c r="E492" s="328"/>
      <c r="F492" s="353" t="s">
        <v>85</v>
      </c>
      <c r="G492" s="353"/>
      <c r="H492" s="354"/>
      <c r="I492" s="354"/>
      <c r="J492" s="355"/>
      <c r="K492" s="356"/>
      <c r="L492" s="357">
        <f t="shared" si="492"/>
        <v>0</v>
      </c>
      <c r="M492" s="358"/>
      <c r="N492" s="359"/>
      <c r="O492" s="359"/>
      <c r="P492" s="359"/>
      <c r="Q492" s="359"/>
      <c r="R492" s="359"/>
      <c r="S492" s="360"/>
      <c r="T492" s="49" t="str">
        <f>HLOOKUP(F456,リスト!$N$7:$AC$25,11,)</f>
        <v>対象外</v>
      </c>
      <c r="U492" s="47" t="str">
        <f t="shared" si="490"/>
        <v/>
      </c>
    </row>
    <row r="493" spans="1:21">
      <c r="A493" s="1">
        <f t="shared" ref="A493:B493" si="501">A492</f>
        <v>10</v>
      </c>
      <c r="B493" s="1">
        <f t="shared" si="501"/>
        <v>0</v>
      </c>
      <c r="C493" s="319"/>
      <c r="D493" s="328"/>
      <c r="E493" s="328"/>
      <c r="F493" s="311" t="s">
        <v>86</v>
      </c>
      <c r="G493" s="311"/>
      <c r="H493" s="312"/>
      <c r="I493" s="312"/>
      <c r="J493" s="313"/>
      <c r="K493" s="314"/>
      <c r="L493" s="315">
        <f t="shared" si="492"/>
        <v>0</v>
      </c>
      <c r="M493" s="316"/>
      <c r="N493" s="168"/>
      <c r="O493" s="168"/>
      <c r="P493" s="168"/>
      <c r="Q493" s="168"/>
      <c r="R493" s="168"/>
      <c r="S493" s="317"/>
      <c r="T493" s="49" t="str">
        <f>HLOOKUP(F456,リスト!$N$7:$AC$25,12,)</f>
        <v>対象</v>
      </c>
      <c r="U493" s="47" t="str">
        <f t="shared" si="490"/>
        <v/>
      </c>
    </row>
    <row r="494" spans="1:21">
      <c r="A494" s="1">
        <f t="shared" ref="A494:B494" si="502">A493</f>
        <v>10</v>
      </c>
      <c r="B494" s="1">
        <f t="shared" si="502"/>
        <v>0</v>
      </c>
      <c r="C494" s="319"/>
      <c r="D494" s="328" t="s">
        <v>95</v>
      </c>
      <c r="E494" s="328"/>
      <c r="F494" s="328" t="s">
        <v>95</v>
      </c>
      <c r="G494" s="328"/>
      <c r="H494" s="347"/>
      <c r="I494" s="347"/>
      <c r="J494" s="348"/>
      <c r="K494" s="349"/>
      <c r="L494" s="350">
        <f t="shared" si="492"/>
        <v>0</v>
      </c>
      <c r="M494" s="351"/>
      <c r="N494" s="128"/>
      <c r="O494" s="128"/>
      <c r="P494" s="128"/>
      <c r="Q494" s="128"/>
      <c r="R494" s="128"/>
      <c r="S494" s="352"/>
      <c r="T494" s="49" t="str">
        <f>HLOOKUP(F456,リスト!$N$7:$AC$25,13,)</f>
        <v>対象外</v>
      </c>
      <c r="U494" s="47" t="str">
        <f t="shared" si="490"/>
        <v/>
      </c>
    </row>
    <row r="495" spans="1:21">
      <c r="A495" s="1">
        <f t="shared" ref="A495:B495" si="503">A494</f>
        <v>10</v>
      </c>
      <c r="B495" s="1">
        <f t="shared" si="503"/>
        <v>0</v>
      </c>
      <c r="C495" s="319"/>
      <c r="D495" s="327" t="s">
        <v>98</v>
      </c>
      <c r="E495" s="328"/>
      <c r="F495" s="304" t="s">
        <v>87</v>
      </c>
      <c r="G495" s="304"/>
      <c r="H495" s="305"/>
      <c r="I495" s="305"/>
      <c r="J495" s="306"/>
      <c r="K495" s="307"/>
      <c r="L495" s="308">
        <f t="shared" si="492"/>
        <v>0</v>
      </c>
      <c r="M495" s="309"/>
      <c r="N495" s="167"/>
      <c r="O495" s="167"/>
      <c r="P495" s="167"/>
      <c r="Q495" s="167"/>
      <c r="R495" s="167"/>
      <c r="S495" s="310"/>
      <c r="T495" s="49" t="str">
        <f>HLOOKUP(F456,リスト!$N$7:$AC$25,14,)</f>
        <v>対象</v>
      </c>
      <c r="U495" s="47" t="str">
        <f t="shared" si="490"/>
        <v/>
      </c>
    </row>
    <row r="496" spans="1:21">
      <c r="A496" s="1">
        <f t="shared" ref="A496:B496" si="504">A495</f>
        <v>10</v>
      </c>
      <c r="B496" s="1">
        <f t="shared" si="504"/>
        <v>0</v>
      </c>
      <c r="C496" s="319"/>
      <c r="D496" s="328"/>
      <c r="E496" s="328"/>
      <c r="F496" s="311" t="s">
        <v>88</v>
      </c>
      <c r="G496" s="311"/>
      <c r="H496" s="312"/>
      <c r="I496" s="312"/>
      <c r="J496" s="313"/>
      <c r="K496" s="314"/>
      <c r="L496" s="315">
        <f t="shared" si="492"/>
        <v>0</v>
      </c>
      <c r="M496" s="316"/>
      <c r="N496" s="168"/>
      <c r="O496" s="168"/>
      <c r="P496" s="168"/>
      <c r="Q496" s="168"/>
      <c r="R496" s="168"/>
      <c r="S496" s="317"/>
      <c r="T496" s="49" t="str">
        <f>HLOOKUP(F456,リスト!$N$7:$AC$25,15,)</f>
        <v>対象</v>
      </c>
      <c r="U496" s="47" t="str">
        <f t="shared" si="490"/>
        <v/>
      </c>
    </row>
    <row r="497" spans="1:24">
      <c r="A497" s="1">
        <f t="shared" ref="A497:B497" si="505">A496</f>
        <v>10</v>
      </c>
      <c r="B497" s="1">
        <f t="shared" si="505"/>
        <v>0</v>
      </c>
      <c r="C497" s="319"/>
      <c r="D497" s="346" t="s">
        <v>96</v>
      </c>
      <c r="E497" s="346"/>
      <c r="F497" s="328" t="s">
        <v>89</v>
      </c>
      <c r="G497" s="328"/>
      <c r="H497" s="347"/>
      <c r="I497" s="347"/>
      <c r="J497" s="348"/>
      <c r="K497" s="349"/>
      <c r="L497" s="350">
        <f t="shared" si="492"/>
        <v>0</v>
      </c>
      <c r="M497" s="351"/>
      <c r="N497" s="128"/>
      <c r="O497" s="128"/>
      <c r="P497" s="128"/>
      <c r="Q497" s="128"/>
      <c r="R497" s="128"/>
      <c r="S497" s="352"/>
      <c r="T497" s="49" t="str">
        <f>HLOOKUP(F456,リスト!$N$7:$AC$25,16,)</f>
        <v>対象</v>
      </c>
      <c r="U497" s="47" t="str">
        <f t="shared" si="490"/>
        <v/>
      </c>
    </row>
    <row r="498" spans="1:24">
      <c r="A498" s="1">
        <f t="shared" ref="A498:B498" si="506">A497</f>
        <v>10</v>
      </c>
      <c r="B498" s="1">
        <f t="shared" si="506"/>
        <v>0</v>
      </c>
      <c r="C498" s="319"/>
      <c r="D498" s="328" t="s">
        <v>97</v>
      </c>
      <c r="E498" s="328"/>
      <c r="F498" s="304" t="s">
        <v>90</v>
      </c>
      <c r="G498" s="304"/>
      <c r="H498" s="305"/>
      <c r="I498" s="305"/>
      <c r="J498" s="306"/>
      <c r="K498" s="307"/>
      <c r="L498" s="308">
        <f t="shared" si="492"/>
        <v>0</v>
      </c>
      <c r="M498" s="309"/>
      <c r="N498" s="167"/>
      <c r="O498" s="167"/>
      <c r="P498" s="167"/>
      <c r="Q498" s="167"/>
      <c r="R498" s="167"/>
      <c r="S498" s="310"/>
      <c r="T498" s="49" t="str">
        <f>HLOOKUP(F456,リスト!$N$7:$AC$25,17,)</f>
        <v>対象</v>
      </c>
      <c r="U498" s="47" t="str">
        <f t="shared" si="490"/>
        <v/>
      </c>
    </row>
    <row r="499" spans="1:24">
      <c r="A499" s="1">
        <f t="shared" ref="A499:B499" si="507">A498</f>
        <v>10</v>
      </c>
      <c r="B499" s="1">
        <f t="shared" si="507"/>
        <v>0</v>
      </c>
      <c r="C499" s="319"/>
      <c r="D499" s="328"/>
      <c r="E499" s="328"/>
      <c r="F499" s="311" t="s">
        <v>91</v>
      </c>
      <c r="G499" s="311"/>
      <c r="H499" s="312"/>
      <c r="I499" s="312"/>
      <c r="J499" s="313"/>
      <c r="K499" s="314"/>
      <c r="L499" s="315">
        <f t="shared" si="492"/>
        <v>0</v>
      </c>
      <c r="M499" s="316"/>
      <c r="N499" s="168"/>
      <c r="O499" s="168"/>
      <c r="P499" s="168"/>
      <c r="Q499" s="168"/>
      <c r="R499" s="168"/>
      <c r="S499" s="317"/>
      <c r="T499" s="49" t="str">
        <f>HLOOKUP(F456,リスト!$N$7:$AC$25,18,)</f>
        <v>対象外</v>
      </c>
      <c r="U499" s="47" t="str">
        <f t="shared" si="490"/>
        <v/>
      </c>
    </row>
    <row r="500" spans="1:24" ht="15" thickBot="1">
      <c r="A500" s="1">
        <f t="shared" ref="A500:B500" si="508">A499</f>
        <v>10</v>
      </c>
      <c r="B500" s="1">
        <f t="shared" si="508"/>
        <v>0</v>
      </c>
      <c r="C500" s="319"/>
      <c r="D500" s="329" t="s">
        <v>70</v>
      </c>
      <c r="E500" s="329"/>
      <c r="F500" s="329" t="s">
        <v>70</v>
      </c>
      <c r="G500" s="329"/>
      <c r="H500" s="330"/>
      <c r="I500" s="330"/>
      <c r="J500" s="331"/>
      <c r="K500" s="332"/>
      <c r="L500" s="333">
        <f t="shared" si="492"/>
        <v>0</v>
      </c>
      <c r="M500" s="334"/>
      <c r="N500" s="335"/>
      <c r="O500" s="335"/>
      <c r="P500" s="335"/>
      <c r="Q500" s="335"/>
      <c r="R500" s="335"/>
      <c r="S500" s="336"/>
      <c r="T500" s="49" t="str">
        <f>HLOOKUP(F456,リスト!$N$7:$AC$25,19,)</f>
        <v>対象</v>
      </c>
      <c r="U500" s="47" t="str">
        <f t="shared" si="490"/>
        <v/>
      </c>
    </row>
    <row r="501" spans="1:24" ht="15.6" thickTop="1" thickBot="1">
      <c r="A501" s="1">
        <f t="shared" ref="A501:B501" si="509">A500</f>
        <v>10</v>
      </c>
      <c r="B501" s="1">
        <f t="shared" si="509"/>
        <v>0</v>
      </c>
      <c r="C501" s="320"/>
      <c r="D501" s="337" t="s">
        <v>71</v>
      </c>
      <c r="E501" s="338"/>
      <c r="F501" s="338"/>
      <c r="G501" s="339"/>
      <c r="H501" s="340">
        <f>SUM(H483:I500)</f>
        <v>0</v>
      </c>
      <c r="I501" s="340"/>
      <c r="J501" s="341">
        <f t="shared" ref="J501" si="510">SUM(J483:K500)</f>
        <v>0</v>
      </c>
      <c r="K501" s="342"/>
      <c r="L501" s="342">
        <f t="shared" ref="L501" si="511">SUM(L483:M500)</f>
        <v>0</v>
      </c>
      <c r="M501" s="343"/>
      <c r="N501" s="344"/>
      <c r="O501" s="344"/>
      <c r="P501" s="344"/>
      <c r="Q501" s="344"/>
      <c r="R501" s="344"/>
      <c r="S501" s="345"/>
      <c r="T501" s="49"/>
    </row>
    <row r="502" spans="1:24">
      <c r="A502" s="1">
        <f>F505</f>
        <v>11</v>
      </c>
      <c r="B502" s="1">
        <f>IF(H526&gt;0,1,0)</f>
        <v>0</v>
      </c>
      <c r="C502" s="179" t="s">
        <v>41</v>
      </c>
      <c r="D502" s="179"/>
      <c r="E502" s="179"/>
      <c r="U502" s="11" t="s">
        <v>43</v>
      </c>
      <c r="V502" s="11" t="s">
        <v>157</v>
      </c>
    </row>
    <row r="503" spans="1:24">
      <c r="A503" s="1">
        <f>A502</f>
        <v>11</v>
      </c>
      <c r="B503" s="1">
        <f>B502</f>
        <v>0</v>
      </c>
      <c r="C503" s="223" t="str">
        <f>"トップスポーツクラブ強化事業　"&amp;基本!$G$24</f>
        <v>トップスポーツクラブ強化事業　事業計画書</v>
      </c>
      <c r="D503" s="223"/>
      <c r="E503" s="223"/>
      <c r="F503" s="223"/>
      <c r="G503" s="223"/>
      <c r="H503" s="223"/>
      <c r="I503" s="223"/>
      <c r="J503" s="223"/>
      <c r="K503" s="223"/>
      <c r="L503" s="223"/>
      <c r="M503" s="223"/>
      <c r="N503" s="223"/>
      <c r="O503" s="223"/>
      <c r="P503" s="223"/>
      <c r="Q503" s="223"/>
      <c r="R503" s="223"/>
      <c r="S503" s="223"/>
      <c r="U503" s="16" t="str">
        <f t="shared" ref="U503:V506" si="512">IF(U453="","",U453)</f>
        <v>トップスポーツクラブ強化事業</v>
      </c>
      <c r="V503" s="16" t="str">
        <f t="shared" si="512"/>
        <v>トップクラブ</v>
      </c>
    </row>
    <row r="504" spans="1:24" ht="15" thickBot="1">
      <c r="A504" s="1">
        <f t="shared" ref="A504:B504" si="513">A503</f>
        <v>11</v>
      </c>
      <c r="B504" s="1">
        <f t="shared" si="513"/>
        <v>0</v>
      </c>
      <c r="C504" s="386" t="s">
        <v>42</v>
      </c>
      <c r="D504" s="386"/>
      <c r="U504" s="28" t="str">
        <f t="shared" si="512"/>
        <v/>
      </c>
      <c r="V504" s="28" t="str">
        <f t="shared" si="512"/>
        <v/>
      </c>
    </row>
    <row r="505" spans="1:24" ht="15" thickBot="1">
      <c r="A505" s="1">
        <f t="shared" ref="A505:B505" si="514">A504</f>
        <v>11</v>
      </c>
      <c r="B505" s="1">
        <f t="shared" si="514"/>
        <v>0</v>
      </c>
      <c r="C505" s="413" t="s">
        <v>44</v>
      </c>
      <c r="D505" s="414"/>
      <c r="E505" s="414"/>
      <c r="F505" s="415">
        <f>F455+1</f>
        <v>11</v>
      </c>
      <c r="G505" s="416"/>
      <c r="U505" s="28" t="str">
        <f t="shared" si="512"/>
        <v/>
      </c>
      <c r="V505" s="28" t="str">
        <f t="shared" si="512"/>
        <v/>
      </c>
    </row>
    <row r="506" spans="1:24">
      <c r="A506" s="1">
        <f t="shared" ref="A506:B506" si="515">A505</f>
        <v>11</v>
      </c>
      <c r="B506" s="1">
        <f t="shared" si="515"/>
        <v>0</v>
      </c>
      <c r="C506" s="417" t="s">
        <v>43</v>
      </c>
      <c r="D506" s="361"/>
      <c r="E506" s="361"/>
      <c r="F506" s="418" t="s">
        <v>26</v>
      </c>
      <c r="G506" s="418"/>
      <c r="H506" s="418"/>
      <c r="I506" s="418"/>
      <c r="J506" s="418"/>
      <c r="K506" s="418"/>
      <c r="L506" s="418"/>
      <c r="M506" s="361" t="s">
        <v>47</v>
      </c>
      <c r="N506" s="361"/>
      <c r="O506" s="361"/>
      <c r="P506" s="418"/>
      <c r="Q506" s="418"/>
      <c r="R506" s="418"/>
      <c r="S506" s="419"/>
      <c r="T506" s="64" t="str">
        <f>IF(F506="","",VLOOKUP(F506,U503:V506,2,))</f>
        <v>トップクラブ</v>
      </c>
      <c r="U506" s="18" t="str">
        <f t="shared" si="512"/>
        <v/>
      </c>
      <c r="V506" s="18" t="str">
        <f t="shared" si="512"/>
        <v/>
      </c>
    </row>
    <row r="507" spans="1:24">
      <c r="A507" s="1">
        <f t="shared" ref="A507:B507" si="516">A506</f>
        <v>11</v>
      </c>
      <c r="B507" s="1">
        <f t="shared" si="516"/>
        <v>0</v>
      </c>
      <c r="C507" s="404" t="s">
        <v>141</v>
      </c>
      <c r="D507" s="405"/>
      <c r="E507" s="403"/>
      <c r="F507" s="406"/>
      <c r="G507" s="407"/>
      <c r="H507" s="407"/>
      <c r="I507" s="407"/>
      <c r="J507" s="407"/>
      <c r="K507" s="407"/>
      <c r="L507" s="407"/>
      <c r="M507" s="407"/>
      <c r="N507" s="407"/>
      <c r="O507" s="407"/>
      <c r="P507" s="407"/>
      <c r="Q507" s="407"/>
      <c r="R507" s="407"/>
      <c r="S507" s="408"/>
      <c r="U507" s="50"/>
    </row>
    <row r="508" spans="1:24">
      <c r="A508" s="1">
        <f t="shared" ref="A508:B508" si="517">A507</f>
        <v>11</v>
      </c>
      <c r="B508" s="1">
        <f t="shared" si="517"/>
        <v>0</v>
      </c>
      <c r="C508" s="398" t="s">
        <v>45</v>
      </c>
      <c r="D508" s="362"/>
      <c r="E508" s="362"/>
      <c r="F508" s="409"/>
      <c r="G508" s="410"/>
      <c r="H508" s="410"/>
      <c r="I508" s="20" t="str">
        <f>IF(F508="","～",IF(J508="","","～"))</f>
        <v>～</v>
      </c>
      <c r="J508" s="410"/>
      <c r="K508" s="410"/>
      <c r="L508" s="410"/>
      <c r="M508" s="21" t="s">
        <v>46</v>
      </c>
      <c r="N508" s="411" t="str">
        <f>IF(T508=1,IF(F508="","",IF(J508="","",IF(F508=J508,"日帰り",(J508-F508)&amp;"泊"&amp;(J508-F508+1)&amp;"日"))),"")</f>
        <v/>
      </c>
      <c r="O508" s="411"/>
      <c r="P508" s="411"/>
      <c r="Q508" s="13" t="s">
        <v>62</v>
      </c>
      <c r="R508" s="192"/>
      <c r="S508" s="412"/>
      <c r="T508" s="48">
        <v>0</v>
      </c>
    </row>
    <row r="509" spans="1:24">
      <c r="A509" s="1">
        <f t="shared" ref="A509:B509" si="518">A508</f>
        <v>11</v>
      </c>
      <c r="B509" s="1">
        <f t="shared" si="518"/>
        <v>0</v>
      </c>
      <c r="C509" s="398" t="s">
        <v>48</v>
      </c>
      <c r="D509" s="387" t="s">
        <v>49</v>
      </c>
      <c r="E509" s="387"/>
      <c r="F509" s="399"/>
      <c r="G509" s="399"/>
      <c r="H509" s="399"/>
      <c r="I509" s="399"/>
      <c r="J509" s="399"/>
      <c r="K509" s="399"/>
      <c r="L509" s="399"/>
      <c r="M509" s="399"/>
      <c r="N509" s="399"/>
      <c r="O509" s="399"/>
      <c r="P509" s="399"/>
      <c r="Q509" s="399"/>
      <c r="R509" s="399"/>
      <c r="S509" s="400"/>
      <c r="U509" s="154" t="s">
        <v>47</v>
      </c>
      <c r="V509" s="154"/>
      <c r="W509" s="154"/>
      <c r="X509" s="154"/>
    </row>
    <row r="510" spans="1:24">
      <c r="A510" s="1">
        <f t="shared" ref="A510:B510" si="519">A509</f>
        <v>11</v>
      </c>
      <c r="B510" s="1">
        <f t="shared" si="519"/>
        <v>0</v>
      </c>
      <c r="C510" s="398"/>
      <c r="D510" s="395" t="s">
        <v>7</v>
      </c>
      <c r="E510" s="395"/>
      <c r="F510" s="396"/>
      <c r="G510" s="396"/>
      <c r="H510" s="396"/>
      <c r="I510" s="396"/>
      <c r="J510" s="396"/>
      <c r="K510" s="396"/>
      <c r="L510" s="396"/>
      <c r="M510" s="396"/>
      <c r="N510" s="396"/>
      <c r="O510" s="396"/>
      <c r="P510" s="396"/>
      <c r="Q510" s="396"/>
      <c r="R510" s="396"/>
      <c r="S510" s="397"/>
      <c r="U510" s="61" t="str">
        <f>U503</f>
        <v>トップスポーツクラブ強化事業</v>
      </c>
      <c r="V510" s="61" t="str">
        <f>U504</f>
        <v/>
      </c>
      <c r="W510" s="61" t="str">
        <f>U505</f>
        <v/>
      </c>
      <c r="X510" s="61" t="str">
        <f>U506</f>
        <v/>
      </c>
    </row>
    <row r="511" spans="1:24">
      <c r="A511" s="1">
        <f t="shared" ref="A511:B511" si="520">A510</f>
        <v>11</v>
      </c>
      <c r="B511" s="1">
        <f t="shared" si="520"/>
        <v>0</v>
      </c>
      <c r="C511" s="398" t="s">
        <v>50</v>
      </c>
      <c r="D511" s="387" t="s">
        <v>49</v>
      </c>
      <c r="E511" s="387"/>
      <c r="F511" s="399"/>
      <c r="G511" s="399"/>
      <c r="H511" s="399"/>
      <c r="I511" s="399"/>
      <c r="J511" s="399"/>
      <c r="K511" s="399"/>
      <c r="L511" s="399"/>
      <c r="M511" s="399"/>
      <c r="N511" s="399"/>
      <c r="O511" s="399"/>
      <c r="P511" s="399"/>
      <c r="Q511" s="399"/>
      <c r="R511" s="399"/>
      <c r="S511" s="400"/>
      <c r="U511" s="6" t="str">
        <f t="shared" ref="U511:X514" si="521">IF(U461="","",U461)</f>
        <v>①強化活動</v>
      </c>
      <c r="V511" s="6" t="str">
        <f t="shared" si="521"/>
        <v/>
      </c>
      <c r="W511" s="6" t="str">
        <f t="shared" si="521"/>
        <v/>
      </c>
      <c r="X511" s="6" t="str">
        <f t="shared" si="521"/>
        <v/>
      </c>
    </row>
    <row r="512" spans="1:24">
      <c r="A512" s="1">
        <f t="shared" ref="A512:B512" si="522">A511</f>
        <v>11</v>
      </c>
      <c r="B512" s="1">
        <f t="shared" si="522"/>
        <v>0</v>
      </c>
      <c r="C512" s="398"/>
      <c r="D512" s="395" t="s">
        <v>7</v>
      </c>
      <c r="E512" s="395"/>
      <c r="F512" s="396"/>
      <c r="G512" s="396"/>
      <c r="H512" s="396"/>
      <c r="I512" s="396"/>
      <c r="J512" s="396"/>
      <c r="K512" s="396"/>
      <c r="L512" s="396"/>
      <c r="M512" s="396"/>
      <c r="N512" s="396"/>
      <c r="O512" s="396"/>
      <c r="P512" s="396"/>
      <c r="Q512" s="396"/>
      <c r="R512" s="396"/>
      <c r="S512" s="397"/>
      <c r="U512" s="8" t="str">
        <f t="shared" si="521"/>
        <v>②トップ招へい</v>
      </c>
      <c r="V512" s="8" t="str">
        <f t="shared" si="521"/>
        <v/>
      </c>
      <c r="W512" s="8" t="str">
        <f t="shared" si="521"/>
        <v/>
      </c>
      <c r="X512" s="8" t="str">
        <f t="shared" si="521"/>
        <v/>
      </c>
    </row>
    <row r="513" spans="1:24">
      <c r="A513" s="1">
        <f t="shared" ref="A513:B513" si="523">A512</f>
        <v>11</v>
      </c>
      <c r="B513" s="1">
        <f t="shared" si="523"/>
        <v>0</v>
      </c>
      <c r="C513" s="401" t="s">
        <v>51</v>
      </c>
      <c r="D513" s="362" t="s">
        <v>52</v>
      </c>
      <c r="E513" s="362"/>
      <c r="F513" s="362" t="s">
        <v>55</v>
      </c>
      <c r="G513" s="402"/>
      <c r="H513" s="369" t="s">
        <v>56</v>
      </c>
      <c r="I513" s="367"/>
      <c r="J513" s="403" t="s">
        <v>57</v>
      </c>
      <c r="K513" s="402"/>
      <c r="L513" s="369" t="s">
        <v>58</v>
      </c>
      <c r="M513" s="367"/>
      <c r="N513" s="403" t="s">
        <v>59</v>
      </c>
      <c r="O513" s="402"/>
      <c r="P513" s="369" t="s">
        <v>60</v>
      </c>
      <c r="Q513" s="362"/>
      <c r="R513" s="403" t="s">
        <v>32</v>
      </c>
      <c r="S513" s="366"/>
      <c r="U513" s="8" t="str">
        <f t="shared" si="521"/>
        <v/>
      </c>
      <c r="V513" s="8" t="str">
        <f t="shared" si="521"/>
        <v/>
      </c>
      <c r="W513" s="8" t="str">
        <f t="shared" si="521"/>
        <v/>
      </c>
      <c r="X513" s="8" t="str">
        <f t="shared" si="521"/>
        <v/>
      </c>
    </row>
    <row r="514" spans="1:24">
      <c r="A514" s="1">
        <f t="shared" ref="A514:B514" si="524">A513</f>
        <v>11</v>
      </c>
      <c r="B514" s="1">
        <f t="shared" si="524"/>
        <v>0</v>
      </c>
      <c r="C514" s="398"/>
      <c r="D514" s="387" t="s">
        <v>53</v>
      </c>
      <c r="E514" s="387"/>
      <c r="F514" s="51" t="s">
        <v>134</v>
      </c>
      <c r="G514" s="22" t="s">
        <v>61</v>
      </c>
      <c r="H514" s="53" t="s">
        <v>134</v>
      </c>
      <c r="I514" s="23" t="s">
        <v>61</v>
      </c>
      <c r="J514" s="55" t="s">
        <v>134</v>
      </c>
      <c r="K514" s="22" t="s">
        <v>61</v>
      </c>
      <c r="L514" s="53" t="s">
        <v>134</v>
      </c>
      <c r="M514" s="23" t="s">
        <v>61</v>
      </c>
      <c r="N514" s="55" t="s">
        <v>134</v>
      </c>
      <c r="O514" s="22" t="s">
        <v>61</v>
      </c>
      <c r="P514" s="53" t="s">
        <v>134</v>
      </c>
      <c r="Q514" s="24" t="s">
        <v>61</v>
      </c>
      <c r="R514" s="22">
        <f>指導者!T$35</f>
        <v>0</v>
      </c>
      <c r="S514" s="29" t="s">
        <v>61</v>
      </c>
      <c r="U514" s="10" t="str">
        <f t="shared" si="521"/>
        <v/>
      </c>
      <c r="V514" s="10" t="str">
        <f t="shared" si="521"/>
        <v/>
      </c>
      <c r="W514" s="10" t="str">
        <f t="shared" si="521"/>
        <v/>
      </c>
      <c r="X514" s="10" t="str">
        <f t="shared" si="521"/>
        <v/>
      </c>
    </row>
    <row r="515" spans="1:24">
      <c r="A515" s="1">
        <f t="shared" ref="A515:B515" si="525">A514</f>
        <v>11</v>
      </c>
      <c r="B515" s="1">
        <f t="shared" si="525"/>
        <v>0</v>
      </c>
      <c r="C515" s="398"/>
      <c r="D515" s="395" t="s">
        <v>54</v>
      </c>
      <c r="E515" s="395"/>
      <c r="F515" s="52" t="s">
        <v>134</v>
      </c>
      <c r="G515" s="25" t="s">
        <v>61</v>
      </c>
      <c r="H515" s="54" t="s">
        <v>134</v>
      </c>
      <c r="I515" s="26" t="s">
        <v>61</v>
      </c>
      <c r="J515" s="56" t="s">
        <v>134</v>
      </c>
      <c r="K515" s="25" t="s">
        <v>61</v>
      </c>
      <c r="L515" s="54" t="s">
        <v>134</v>
      </c>
      <c r="M515" s="26" t="s">
        <v>61</v>
      </c>
      <c r="N515" s="56" t="s">
        <v>134</v>
      </c>
      <c r="O515" s="25" t="s">
        <v>61</v>
      </c>
      <c r="P515" s="54" t="s">
        <v>134</v>
      </c>
      <c r="Q515" s="27" t="s">
        <v>61</v>
      </c>
      <c r="R515" s="25">
        <f>選手!T$332</f>
        <v>0</v>
      </c>
      <c r="S515" s="30" t="s">
        <v>61</v>
      </c>
    </row>
    <row r="516" spans="1:24">
      <c r="A516" s="1">
        <f t="shared" ref="A516:B516" si="526">A515</f>
        <v>11</v>
      </c>
      <c r="B516" s="1">
        <f t="shared" si="526"/>
        <v>0</v>
      </c>
      <c r="C516" s="370" t="s">
        <v>63</v>
      </c>
      <c r="D516" s="371"/>
      <c r="E516" s="372"/>
      <c r="F516" s="287"/>
      <c r="G516" s="379"/>
      <c r="H516" s="379"/>
      <c r="I516" s="379"/>
      <c r="J516" s="379"/>
      <c r="K516" s="379"/>
      <c r="L516" s="379"/>
      <c r="M516" s="379"/>
      <c r="N516" s="379"/>
      <c r="O516" s="379"/>
      <c r="P516" s="379"/>
      <c r="Q516" s="379"/>
      <c r="R516" s="379"/>
      <c r="S516" s="380"/>
    </row>
    <row r="517" spans="1:24">
      <c r="A517" s="1">
        <f t="shared" ref="A517:B517" si="527">A516</f>
        <v>11</v>
      </c>
      <c r="B517" s="1">
        <f t="shared" si="527"/>
        <v>0</v>
      </c>
      <c r="C517" s="373"/>
      <c r="D517" s="374"/>
      <c r="E517" s="375"/>
      <c r="F517" s="289"/>
      <c r="G517" s="381"/>
      <c r="H517" s="381"/>
      <c r="I517" s="381"/>
      <c r="J517" s="381"/>
      <c r="K517" s="381"/>
      <c r="L517" s="381"/>
      <c r="M517" s="381"/>
      <c r="N517" s="381"/>
      <c r="O517" s="381"/>
      <c r="P517" s="381"/>
      <c r="Q517" s="381"/>
      <c r="R517" s="381"/>
      <c r="S517" s="382"/>
    </row>
    <row r="518" spans="1:24">
      <c r="A518" s="1">
        <f t="shared" ref="A518:B518" si="528">A517</f>
        <v>11</v>
      </c>
      <c r="B518" s="1">
        <f t="shared" si="528"/>
        <v>0</v>
      </c>
      <c r="C518" s="373"/>
      <c r="D518" s="374"/>
      <c r="E518" s="375"/>
      <c r="F518" s="289"/>
      <c r="G518" s="381"/>
      <c r="H518" s="381"/>
      <c r="I518" s="381"/>
      <c r="J518" s="381"/>
      <c r="K518" s="381"/>
      <c r="L518" s="381"/>
      <c r="M518" s="381"/>
      <c r="N518" s="381"/>
      <c r="O518" s="381"/>
      <c r="P518" s="381"/>
      <c r="Q518" s="381"/>
      <c r="R518" s="381"/>
      <c r="S518" s="382"/>
    </row>
    <row r="519" spans="1:24">
      <c r="A519" s="1">
        <f t="shared" ref="A519:B519" si="529">A518</f>
        <v>11</v>
      </c>
      <c r="B519" s="1">
        <f t="shared" si="529"/>
        <v>0</v>
      </c>
      <c r="C519" s="373"/>
      <c r="D519" s="374"/>
      <c r="E519" s="375"/>
      <c r="F519" s="289"/>
      <c r="G519" s="381"/>
      <c r="H519" s="381"/>
      <c r="I519" s="381"/>
      <c r="J519" s="381"/>
      <c r="K519" s="381"/>
      <c r="L519" s="381"/>
      <c r="M519" s="381"/>
      <c r="N519" s="381"/>
      <c r="O519" s="381"/>
      <c r="P519" s="381"/>
      <c r="Q519" s="381"/>
      <c r="R519" s="381"/>
      <c r="S519" s="382"/>
    </row>
    <row r="520" spans="1:24">
      <c r="A520" s="1">
        <f t="shared" ref="A520:B520" si="530">A519</f>
        <v>11</v>
      </c>
      <c r="B520" s="1">
        <f t="shared" si="530"/>
        <v>0</v>
      </c>
      <c r="C520" s="373"/>
      <c r="D520" s="374"/>
      <c r="E520" s="375"/>
      <c r="F520" s="289"/>
      <c r="G520" s="381"/>
      <c r="H520" s="381"/>
      <c r="I520" s="381"/>
      <c r="J520" s="381"/>
      <c r="K520" s="381"/>
      <c r="L520" s="381"/>
      <c r="M520" s="381"/>
      <c r="N520" s="381"/>
      <c r="O520" s="381"/>
      <c r="P520" s="381"/>
      <c r="Q520" s="381"/>
      <c r="R520" s="381"/>
      <c r="S520" s="382"/>
    </row>
    <row r="521" spans="1:24">
      <c r="A521" s="1">
        <f t="shared" ref="A521:B521" si="531">A520</f>
        <v>11</v>
      </c>
      <c r="B521" s="1">
        <f t="shared" si="531"/>
        <v>0</v>
      </c>
      <c r="C521" s="373"/>
      <c r="D521" s="374"/>
      <c r="E521" s="375"/>
      <c r="F521" s="289"/>
      <c r="G521" s="381"/>
      <c r="H521" s="381"/>
      <c r="I521" s="381"/>
      <c r="J521" s="381"/>
      <c r="K521" s="381"/>
      <c r="L521" s="381"/>
      <c r="M521" s="381"/>
      <c r="N521" s="381"/>
      <c r="O521" s="381"/>
      <c r="P521" s="381"/>
      <c r="Q521" s="381"/>
      <c r="R521" s="381"/>
      <c r="S521" s="382"/>
    </row>
    <row r="522" spans="1:24" ht="15" thickBot="1">
      <c r="A522" s="1">
        <f t="shared" ref="A522:B522" si="532">A521</f>
        <v>11</v>
      </c>
      <c r="B522" s="1">
        <f t="shared" si="532"/>
        <v>0</v>
      </c>
      <c r="C522" s="376"/>
      <c r="D522" s="377"/>
      <c r="E522" s="378"/>
      <c r="F522" s="383"/>
      <c r="G522" s="384"/>
      <c r="H522" s="384"/>
      <c r="I522" s="384"/>
      <c r="J522" s="384"/>
      <c r="K522" s="384"/>
      <c r="L522" s="384"/>
      <c r="M522" s="384"/>
      <c r="N522" s="384"/>
      <c r="O522" s="384"/>
      <c r="P522" s="384"/>
      <c r="Q522" s="384"/>
      <c r="R522" s="384"/>
      <c r="S522" s="385"/>
    </row>
    <row r="523" spans="1:24">
      <c r="A523" s="1">
        <f t="shared" ref="A523:B523" si="533">A522</f>
        <v>11</v>
      </c>
      <c r="B523" s="1">
        <f t="shared" si="533"/>
        <v>0</v>
      </c>
    </row>
    <row r="524" spans="1:24" ht="15" thickBot="1">
      <c r="A524" s="1">
        <f t="shared" ref="A524:B524" si="534">A523</f>
        <v>11</v>
      </c>
      <c r="B524" s="1">
        <f t="shared" si="534"/>
        <v>0</v>
      </c>
      <c r="C524" s="386" t="s">
        <v>64</v>
      </c>
      <c r="D524" s="386"/>
      <c r="Q524" s="323" t="s">
        <v>65</v>
      </c>
      <c r="R524" s="323"/>
      <c r="S524" s="323"/>
    </row>
    <row r="525" spans="1:24">
      <c r="A525" s="1">
        <f t="shared" ref="A525:B525" si="535">A524</f>
        <v>11</v>
      </c>
      <c r="B525" s="1">
        <f t="shared" si="535"/>
        <v>0</v>
      </c>
      <c r="C525" s="318" t="s">
        <v>66</v>
      </c>
      <c r="D525" s="361" t="s">
        <v>67</v>
      </c>
      <c r="E525" s="361"/>
      <c r="F525" s="361"/>
      <c r="G525" s="361"/>
      <c r="H525" s="361" t="s">
        <v>72</v>
      </c>
      <c r="I525" s="361"/>
      <c r="J525" s="361" t="s">
        <v>11</v>
      </c>
      <c r="K525" s="361"/>
      <c r="L525" s="361"/>
      <c r="M525" s="361"/>
      <c r="N525" s="361"/>
      <c r="O525" s="361"/>
      <c r="P525" s="361"/>
      <c r="Q525" s="361"/>
      <c r="R525" s="361"/>
      <c r="S525" s="365"/>
    </row>
    <row r="526" spans="1:24">
      <c r="A526" s="1">
        <f t="shared" ref="A526:B526" si="536">A525</f>
        <v>11</v>
      </c>
      <c r="B526" s="1">
        <f t="shared" si="536"/>
        <v>0</v>
      </c>
      <c r="C526" s="319"/>
      <c r="D526" s="387" t="s">
        <v>68</v>
      </c>
      <c r="E526" s="387"/>
      <c r="F526" s="387"/>
      <c r="G526" s="387"/>
      <c r="H526" s="388">
        <f>J551</f>
        <v>0</v>
      </c>
      <c r="I526" s="388"/>
      <c r="J526" s="167"/>
      <c r="K526" s="167"/>
      <c r="L526" s="167"/>
      <c r="M526" s="167"/>
      <c r="N526" s="167"/>
      <c r="O526" s="167"/>
      <c r="P526" s="167"/>
      <c r="Q526" s="167"/>
      <c r="R526" s="167"/>
      <c r="S526" s="310"/>
    </row>
    <row r="527" spans="1:24">
      <c r="A527" s="1">
        <f t="shared" ref="A527:B527" si="537">A526</f>
        <v>11</v>
      </c>
      <c r="B527" s="1">
        <f t="shared" si="537"/>
        <v>0</v>
      </c>
      <c r="C527" s="319"/>
      <c r="D527" s="389" t="s">
        <v>135</v>
      </c>
      <c r="E527" s="389"/>
      <c r="F527" s="389"/>
      <c r="G527" s="389"/>
      <c r="H527" s="354"/>
      <c r="I527" s="354"/>
      <c r="J527" s="359"/>
      <c r="K527" s="359"/>
      <c r="L527" s="359"/>
      <c r="M527" s="359"/>
      <c r="N527" s="359"/>
      <c r="O527" s="359"/>
      <c r="P527" s="359"/>
      <c r="Q527" s="359"/>
      <c r="R527" s="359"/>
      <c r="S527" s="360"/>
    </row>
    <row r="528" spans="1:24">
      <c r="A528" s="1">
        <f t="shared" ref="A528:B528" si="538">A527</f>
        <v>11</v>
      </c>
      <c r="B528" s="1">
        <f t="shared" si="538"/>
        <v>0</v>
      </c>
      <c r="C528" s="319"/>
      <c r="D528" s="389" t="s">
        <v>69</v>
      </c>
      <c r="E528" s="389"/>
      <c r="F528" s="389"/>
      <c r="G528" s="389"/>
      <c r="H528" s="354"/>
      <c r="I528" s="354"/>
      <c r="J528" s="359"/>
      <c r="K528" s="359"/>
      <c r="L528" s="359"/>
      <c r="M528" s="359"/>
      <c r="N528" s="359"/>
      <c r="O528" s="359"/>
      <c r="P528" s="359"/>
      <c r="Q528" s="359"/>
      <c r="R528" s="359"/>
      <c r="S528" s="360"/>
    </row>
    <row r="529" spans="1:21" ht="15" thickBot="1">
      <c r="A529" s="1">
        <f t="shared" ref="A529:B529" si="539">A528</f>
        <v>11</v>
      </c>
      <c r="B529" s="1">
        <f t="shared" si="539"/>
        <v>0</v>
      </c>
      <c r="C529" s="319"/>
      <c r="D529" s="390" t="s">
        <v>70</v>
      </c>
      <c r="E529" s="390"/>
      <c r="F529" s="390"/>
      <c r="G529" s="390"/>
      <c r="H529" s="391">
        <f>H551-SUM(H526:I528)</f>
        <v>0</v>
      </c>
      <c r="I529" s="391"/>
      <c r="J529" s="392"/>
      <c r="K529" s="392"/>
      <c r="L529" s="392"/>
      <c r="M529" s="392"/>
      <c r="N529" s="392"/>
      <c r="O529" s="392"/>
      <c r="P529" s="392"/>
      <c r="Q529" s="392"/>
      <c r="R529" s="392"/>
      <c r="S529" s="393"/>
    </row>
    <row r="530" spans="1:21" ht="15.6" thickTop="1" thickBot="1">
      <c r="A530" s="1">
        <f t="shared" ref="A530:B530" si="540">A529</f>
        <v>11</v>
      </c>
      <c r="B530" s="1">
        <f t="shared" si="540"/>
        <v>0</v>
      </c>
      <c r="C530" s="320"/>
      <c r="D530" s="394" t="s">
        <v>71</v>
      </c>
      <c r="E530" s="394"/>
      <c r="F530" s="394"/>
      <c r="G530" s="394"/>
      <c r="H530" s="340">
        <f>SUM(H526:I529)</f>
        <v>0</v>
      </c>
      <c r="I530" s="340"/>
      <c r="J530" s="344"/>
      <c r="K530" s="344"/>
      <c r="L530" s="344"/>
      <c r="M530" s="344"/>
      <c r="N530" s="344"/>
      <c r="O530" s="344"/>
      <c r="P530" s="344"/>
      <c r="Q530" s="344"/>
      <c r="R530" s="344"/>
      <c r="S530" s="345"/>
    </row>
    <row r="531" spans="1:21">
      <c r="A531" s="1">
        <f t="shared" ref="A531:B531" si="541">A530</f>
        <v>11</v>
      </c>
      <c r="B531" s="1">
        <f t="shared" si="541"/>
        <v>0</v>
      </c>
      <c r="C531" s="318" t="s">
        <v>164</v>
      </c>
      <c r="D531" s="361" t="s">
        <v>67</v>
      </c>
      <c r="E531" s="361"/>
      <c r="F531" s="361" t="s">
        <v>76</v>
      </c>
      <c r="G531" s="361"/>
      <c r="H531" s="361" t="s">
        <v>72</v>
      </c>
      <c r="I531" s="363"/>
      <c r="J531" s="364"/>
      <c r="K531" s="361"/>
      <c r="L531" s="361"/>
      <c r="M531" s="361"/>
      <c r="N531" s="361" t="s">
        <v>75</v>
      </c>
      <c r="O531" s="361"/>
      <c r="P531" s="361"/>
      <c r="Q531" s="361"/>
      <c r="R531" s="361"/>
      <c r="S531" s="365"/>
    </row>
    <row r="532" spans="1:21">
      <c r="A532" s="1">
        <f t="shared" ref="A532:B532" si="542">A531</f>
        <v>11</v>
      </c>
      <c r="B532" s="1">
        <f t="shared" si="542"/>
        <v>0</v>
      </c>
      <c r="C532" s="319"/>
      <c r="D532" s="362"/>
      <c r="E532" s="362"/>
      <c r="F532" s="362"/>
      <c r="G532" s="362"/>
      <c r="H532" s="362"/>
      <c r="I532" s="362"/>
      <c r="J532" s="367" t="s">
        <v>73</v>
      </c>
      <c r="K532" s="368"/>
      <c r="L532" s="368" t="s">
        <v>74</v>
      </c>
      <c r="M532" s="369"/>
      <c r="N532" s="362"/>
      <c r="O532" s="362"/>
      <c r="P532" s="362"/>
      <c r="Q532" s="362"/>
      <c r="R532" s="362"/>
      <c r="S532" s="366"/>
    </row>
    <row r="533" spans="1:21">
      <c r="A533" s="1">
        <f t="shared" ref="A533:B533" si="543">A532</f>
        <v>11</v>
      </c>
      <c r="B533" s="1">
        <f t="shared" si="543"/>
        <v>0</v>
      </c>
      <c r="C533" s="319"/>
      <c r="D533" s="328" t="s">
        <v>81</v>
      </c>
      <c r="E533" s="328"/>
      <c r="F533" s="328" t="s">
        <v>81</v>
      </c>
      <c r="G533" s="328"/>
      <c r="H533" s="347"/>
      <c r="I533" s="347"/>
      <c r="J533" s="348"/>
      <c r="K533" s="349"/>
      <c r="L533" s="350">
        <f>H533-J533</f>
        <v>0</v>
      </c>
      <c r="M533" s="351"/>
      <c r="N533" s="128"/>
      <c r="O533" s="128"/>
      <c r="P533" s="128"/>
      <c r="Q533" s="128"/>
      <c r="R533" s="128"/>
      <c r="S533" s="352"/>
      <c r="T533" s="49" t="str">
        <f>HLOOKUP(F506,リスト!$N$7:$AC$25,2,)</f>
        <v>対象外</v>
      </c>
      <c r="U533" s="47" t="str">
        <f t="shared" ref="U533:U550" si="544">IF(T533="対象外",IF(J533&gt;0,"補助対象外経費です!!",""),"")</f>
        <v/>
      </c>
    </row>
    <row r="534" spans="1:21">
      <c r="A534" s="1">
        <f t="shared" ref="A534:B534" si="545">A533</f>
        <v>11</v>
      </c>
      <c r="B534" s="1">
        <f t="shared" si="545"/>
        <v>0</v>
      </c>
      <c r="C534" s="319"/>
      <c r="D534" s="328" t="s">
        <v>92</v>
      </c>
      <c r="E534" s="328"/>
      <c r="F534" s="304" t="s">
        <v>77</v>
      </c>
      <c r="G534" s="304"/>
      <c r="H534" s="305"/>
      <c r="I534" s="305"/>
      <c r="J534" s="306"/>
      <c r="K534" s="307"/>
      <c r="L534" s="308">
        <f t="shared" ref="L534:L550" si="546">H534-J534</f>
        <v>0</v>
      </c>
      <c r="M534" s="309"/>
      <c r="N534" s="167"/>
      <c r="O534" s="167"/>
      <c r="P534" s="167"/>
      <c r="Q534" s="167"/>
      <c r="R534" s="167"/>
      <c r="S534" s="310"/>
      <c r="T534" s="49" t="str">
        <f>HLOOKUP(F506,リスト!$N$7:$AC$25,3,)</f>
        <v>対象</v>
      </c>
      <c r="U534" s="47" t="str">
        <f t="shared" si="544"/>
        <v/>
      </c>
    </row>
    <row r="535" spans="1:21">
      <c r="A535" s="1">
        <f t="shared" ref="A535:B535" si="547">A534</f>
        <v>11</v>
      </c>
      <c r="B535" s="1">
        <f t="shared" si="547"/>
        <v>0</v>
      </c>
      <c r="C535" s="319"/>
      <c r="D535" s="328"/>
      <c r="E535" s="328"/>
      <c r="F535" s="353" t="s">
        <v>78</v>
      </c>
      <c r="G535" s="353"/>
      <c r="H535" s="354"/>
      <c r="I535" s="354"/>
      <c r="J535" s="355"/>
      <c r="K535" s="356"/>
      <c r="L535" s="357">
        <f t="shared" si="546"/>
        <v>0</v>
      </c>
      <c r="M535" s="358"/>
      <c r="N535" s="359"/>
      <c r="O535" s="359"/>
      <c r="P535" s="359"/>
      <c r="Q535" s="359"/>
      <c r="R535" s="359"/>
      <c r="S535" s="360"/>
      <c r="T535" s="49" t="str">
        <f>HLOOKUP(F506,リスト!$N$7:$AC$25,4,)</f>
        <v>対象</v>
      </c>
      <c r="U535" s="47" t="str">
        <f t="shared" si="544"/>
        <v/>
      </c>
    </row>
    <row r="536" spans="1:21">
      <c r="A536" s="1">
        <f t="shared" ref="A536:B536" si="548">A535</f>
        <v>11</v>
      </c>
      <c r="B536" s="1">
        <f t="shared" si="548"/>
        <v>0</v>
      </c>
      <c r="C536" s="319"/>
      <c r="D536" s="328"/>
      <c r="E536" s="328"/>
      <c r="F536" s="311" t="s">
        <v>79</v>
      </c>
      <c r="G536" s="311"/>
      <c r="H536" s="312"/>
      <c r="I536" s="312"/>
      <c r="J536" s="313"/>
      <c r="K536" s="314"/>
      <c r="L536" s="315">
        <f t="shared" si="546"/>
        <v>0</v>
      </c>
      <c r="M536" s="316"/>
      <c r="N536" s="168"/>
      <c r="O536" s="168"/>
      <c r="P536" s="168"/>
      <c r="Q536" s="168"/>
      <c r="R536" s="168"/>
      <c r="S536" s="317"/>
      <c r="T536" s="49" t="str">
        <f>HLOOKUP(F506,リスト!$N$7:$AC$25,5,)</f>
        <v>対象</v>
      </c>
      <c r="U536" s="47" t="str">
        <f t="shared" si="544"/>
        <v/>
      </c>
    </row>
    <row r="537" spans="1:21">
      <c r="A537" s="1">
        <f t="shared" ref="A537:B537" si="549">A536</f>
        <v>11</v>
      </c>
      <c r="B537" s="1">
        <f t="shared" si="549"/>
        <v>0</v>
      </c>
      <c r="C537" s="319"/>
      <c r="D537" s="328" t="s">
        <v>93</v>
      </c>
      <c r="E537" s="328"/>
      <c r="F537" s="304" t="s">
        <v>80</v>
      </c>
      <c r="G537" s="304"/>
      <c r="H537" s="305"/>
      <c r="I537" s="305"/>
      <c r="J537" s="306"/>
      <c r="K537" s="307"/>
      <c r="L537" s="308">
        <f t="shared" si="546"/>
        <v>0</v>
      </c>
      <c r="M537" s="309"/>
      <c r="N537" s="167"/>
      <c r="O537" s="167"/>
      <c r="P537" s="167"/>
      <c r="Q537" s="167"/>
      <c r="R537" s="167"/>
      <c r="S537" s="310"/>
      <c r="T537" s="49" t="str">
        <f>HLOOKUP(F506,リスト!$N$7:$AC$25,6,)</f>
        <v>対象</v>
      </c>
      <c r="U537" s="47" t="str">
        <f t="shared" si="544"/>
        <v/>
      </c>
    </row>
    <row r="538" spans="1:21">
      <c r="A538" s="1">
        <f t="shared" ref="A538:B538" si="550">A537</f>
        <v>11</v>
      </c>
      <c r="B538" s="1">
        <f t="shared" si="550"/>
        <v>0</v>
      </c>
      <c r="C538" s="319"/>
      <c r="D538" s="328"/>
      <c r="E538" s="328"/>
      <c r="F538" s="353" t="s">
        <v>82</v>
      </c>
      <c r="G538" s="353"/>
      <c r="H538" s="354"/>
      <c r="I538" s="354"/>
      <c r="J538" s="355"/>
      <c r="K538" s="356"/>
      <c r="L538" s="357">
        <f t="shared" si="546"/>
        <v>0</v>
      </c>
      <c r="M538" s="358"/>
      <c r="N538" s="359"/>
      <c r="O538" s="359"/>
      <c r="P538" s="359"/>
      <c r="Q538" s="359"/>
      <c r="R538" s="359"/>
      <c r="S538" s="360"/>
      <c r="T538" s="49" t="str">
        <f>HLOOKUP(F506,リスト!$N$7:$AC$25,7,)</f>
        <v>対象外</v>
      </c>
      <c r="U538" s="47" t="str">
        <f t="shared" si="544"/>
        <v/>
      </c>
    </row>
    <row r="539" spans="1:21" ht="14.4" customHeight="1">
      <c r="A539" s="1">
        <f t="shared" ref="A539:B539" si="551">A538</f>
        <v>11</v>
      </c>
      <c r="B539" s="1">
        <f t="shared" si="551"/>
        <v>0</v>
      </c>
      <c r="C539" s="319"/>
      <c r="D539" s="328"/>
      <c r="E539" s="328"/>
      <c r="F539" s="353" t="s">
        <v>162</v>
      </c>
      <c r="G539" s="353"/>
      <c r="H539" s="354"/>
      <c r="I539" s="354"/>
      <c r="J539" s="355"/>
      <c r="K539" s="356"/>
      <c r="L539" s="357">
        <f t="shared" si="546"/>
        <v>0</v>
      </c>
      <c r="M539" s="358"/>
      <c r="N539" s="359"/>
      <c r="O539" s="359"/>
      <c r="P539" s="359"/>
      <c r="Q539" s="359"/>
      <c r="R539" s="359"/>
      <c r="S539" s="360"/>
      <c r="T539" s="49" t="str">
        <f>HLOOKUP(F506,リスト!$N$7:$AC$25,8,)</f>
        <v>対象</v>
      </c>
      <c r="U539" s="47" t="str">
        <f t="shared" si="544"/>
        <v/>
      </c>
    </row>
    <row r="540" spans="1:21">
      <c r="A540" s="1">
        <f t="shared" ref="A540:B540" si="552">A539</f>
        <v>11</v>
      </c>
      <c r="B540" s="1">
        <f t="shared" si="552"/>
        <v>0</v>
      </c>
      <c r="C540" s="319"/>
      <c r="D540" s="328"/>
      <c r="E540" s="328"/>
      <c r="F540" s="311" t="s">
        <v>83</v>
      </c>
      <c r="G540" s="311"/>
      <c r="H540" s="312"/>
      <c r="I540" s="312"/>
      <c r="J540" s="313"/>
      <c r="K540" s="314"/>
      <c r="L540" s="315">
        <f t="shared" si="546"/>
        <v>0</v>
      </c>
      <c r="M540" s="316"/>
      <c r="N540" s="168"/>
      <c r="O540" s="168"/>
      <c r="P540" s="168"/>
      <c r="Q540" s="168"/>
      <c r="R540" s="168"/>
      <c r="S540" s="317"/>
      <c r="T540" s="49" t="str">
        <f>HLOOKUP(F506,リスト!$N$7:$AC$25,9,)</f>
        <v>対象</v>
      </c>
      <c r="U540" s="47" t="str">
        <f t="shared" si="544"/>
        <v/>
      </c>
    </row>
    <row r="541" spans="1:21">
      <c r="A541" s="1">
        <f t="shared" ref="A541:B541" si="553">A540</f>
        <v>11</v>
      </c>
      <c r="B541" s="1">
        <f t="shared" si="553"/>
        <v>0</v>
      </c>
      <c r="C541" s="319"/>
      <c r="D541" s="328" t="s">
        <v>94</v>
      </c>
      <c r="E541" s="328"/>
      <c r="F541" s="304" t="s">
        <v>84</v>
      </c>
      <c r="G541" s="304"/>
      <c r="H541" s="305"/>
      <c r="I541" s="305"/>
      <c r="J541" s="306"/>
      <c r="K541" s="307"/>
      <c r="L541" s="308">
        <f t="shared" si="546"/>
        <v>0</v>
      </c>
      <c r="M541" s="309"/>
      <c r="N541" s="167"/>
      <c r="O541" s="167"/>
      <c r="P541" s="167"/>
      <c r="Q541" s="167"/>
      <c r="R541" s="167"/>
      <c r="S541" s="310"/>
      <c r="T541" s="49" t="str">
        <f>HLOOKUP(F506,リスト!$N$7:$AC$25,10,)</f>
        <v>対象</v>
      </c>
      <c r="U541" s="47" t="str">
        <f t="shared" si="544"/>
        <v/>
      </c>
    </row>
    <row r="542" spans="1:21">
      <c r="A542" s="1">
        <f t="shared" ref="A542:B542" si="554">A541</f>
        <v>11</v>
      </c>
      <c r="B542" s="1">
        <f t="shared" si="554"/>
        <v>0</v>
      </c>
      <c r="C542" s="319"/>
      <c r="D542" s="328"/>
      <c r="E542" s="328"/>
      <c r="F542" s="353" t="s">
        <v>85</v>
      </c>
      <c r="G542" s="353"/>
      <c r="H542" s="354"/>
      <c r="I542" s="354"/>
      <c r="J542" s="355"/>
      <c r="K542" s="356"/>
      <c r="L542" s="357">
        <f t="shared" si="546"/>
        <v>0</v>
      </c>
      <c r="M542" s="358"/>
      <c r="N542" s="359"/>
      <c r="O542" s="359"/>
      <c r="P542" s="359"/>
      <c r="Q542" s="359"/>
      <c r="R542" s="359"/>
      <c r="S542" s="360"/>
      <c r="T542" s="49" t="str">
        <f>HLOOKUP(F506,リスト!$N$7:$AC$25,11,)</f>
        <v>対象外</v>
      </c>
      <c r="U542" s="47" t="str">
        <f t="shared" si="544"/>
        <v/>
      </c>
    </row>
    <row r="543" spans="1:21">
      <c r="A543" s="1">
        <f t="shared" ref="A543:B543" si="555">A542</f>
        <v>11</v>
      </c>
      <c r="B543" s="1">
        <f t="shared" si="555"/>
        <v>0</v>
      </c>
      <c r="C543" s="319"/>
      <c r="D543" s="328"/>
      <c r="E543" s="328"/>
      <c r="F543" s="311" t="s">
        <v>86</v>
      </c>
      <c r="G543" s="311"/>
      <c r="H543" s="312"/>
      <c r="I543" s="312"/>
      <c r="J543" s="313"/>
      <c r="K543" s="314"/>
      <c r="L543" s="315">
        <f t="shared" si="546"/>
        <v>0</v>
      </c>
      <c r="M543" s="316"/>
      <c r="N543" s="168"/>
      <c r="O543" s="168"/>
      <c r="P543" s="168"/>
      <c r="Q543" s="168"/>
      <c r="R543" s="168"/>
      <c r="S543" s="317"/>
      <c r="T543" s="49" t="str">
        <f>HLOOKUP(F506,リスト!$N$7:$AC$25,12,)</f>
        <v>対象</v>
      </c>
      <c r="U543" s="47" t="str">
        <f t="shared" si="544"/>
        <v/>
      </c>
    </row>
    <row r="544" spans="1:21">
      <c r="A544" s="1">
        <f t="shared" ref="A544:B544" si="556">A543</f>
        <v>11</v>
      </c>
      <c r="B544" s="1">
        <f t="shared" si="556"/>
        <v>0</v>
      </c>
      <c r="C544" s="319"/>
      <c r="D544" s="328" t="s">
        <v>95</v>
      </c>
      <c r="E544" s="328"/>
      <c r="F544" s="328" t="s">
        <v>95</v>
      </c>
      <c r="G544" s="328"/>
      <c r="H544" s="347"/>
      <c r="I544" s="347"/>
      <c r="J544" s="348"/>
      <c r="K544" s="349"/>
      <c r="L544" s="350">
        <f t="shared" si="546"/>
        <v>0</v>
      </c>
      <c r="M544" s="351"/>
      <c r="N544" s="128"/>
      <c r="O544" s="128"/>
      <c r="P544" s="128"/>
      <c r="Q544" s="128"/>
      <c r="R544" s="128"/>
      <c r="S544" s="352"/>
      <c r="T544" s="49" t="str">
        <f>HLOOKUP(F506,リスト!$N$7:$AC$25,13,)</f>
        <v>対象外</v>
      </c>
      <c r="U544" s="47" t="str">
        <f t="shared" si="544"/>
        <v/>
      </c>
    </row>
    <row r="545" spans="1:24">
      <c r="A545" s="1">
        <f t="shared" ref="A545:B545" si="557">A544</f>
        <v>11</v>
      </c>
      <c r="B545" s="1">
        <f t="shared" si="557"/>
        <v>0</v>
      </c>
      <c r="C545" s="319"/>
      <c r="D545" s="327" t="s">
        <v>98</v>
      </c>
      <c r="E545" s="328"/>
      <c r="F545" s="304" t="s">
        <v>87</v>
      </c>
      <c r="G545" s="304"/>
      <c r="H545" s="305"/>
      <c r="I545" s="305"/>
      <c r="J545" s="306"/>
      <c r="K545" s="307"/>
      <c r="L545" s="308">
        <f t="shared" si="546"/>
        <v>0</v>
      </c>
      <c r="M545" s="309"/>
      <c r="N545" s="167"/>
      <c r="O545" s="167"/>
      <c r="P545" s="167"/>
      <c r="Q545" s="167"/>
      <c r="R545" s="167"/>
      <c r="S545" s="310"/>
      <c r="T545" s="49" t="str">
        <f>HLOOKUP(F506,リスト!$N$7:$AC$25,14,)</f>
        <v>対象</v>
      </c>
      <c r="U545" s="47" t="str">
        <f t="shared" si="544"/>
        <v/>
      </c>
    </row>
    <row r="546" spans="1:24">
      <c r="A546" s="1">
        <f t="shared" ref="A546:B546" si="558">A545</f>
        <v>11</v>
      </c>
      <c r="B546" s="1">
        <f t="shared" si="558"/>
        <v>0</v>
      </c>
      <c r="C546" s="319"/>
      <c r="D546" s="328"/>
      <c r="E546" s="328"/>
      <c r="F546" s="311" t="s">
        <v>88</v>
      </c>
      <c r="G546" s="311"/>
      <c r="H546" s="312"/>
      <c r="I546" s="312"/>
      <c r="J546" s="313"/>
      <c r="K546" s="314"/>
      <c r="L546" s="315">
        <f t="shared" si="546"/>
        <v>0</v>
      </c>
      <c r="M546" s="316"/>
      <c r="N546" s="168"/>
      <c r="O546" s="168"/>
      <c r="P546" s="168"/>
      <c r="Q546" s="168"/>
      <c r="R546" s="168"/>
      <c r="S546" s="317"/>
      <c r="T546" s="49" t="str">
        <f>HLOOKUP(F506,リスト!$N$7:$AC$25,15,)</f>
        <v>対象</v>
      </c>
      <c r="U546" s="47" t="str">
        <f t="shared" si="544"/>
        <v/>
      </c>
    </row>
    <row r="547" spans="1:24">
      <c r="A547" s="1">
        <f t="shared" ref="A547:B547" si="559">A546</f>
        <v>11</v>
      </c>
      <c r="B547" s="1">
        <f t="shared" si="559"/>
        <v>0</v>
      </c>
      <c r="C547" s="319"/>
      <c r="D547" s="346" t="s">
        <v>96</v>
      </c>
      <c r="E547" s="346"/>
      <c r="F547" s="328" t="s">
        <v>89</v>
      </c>
      <c r="G547" s="328"/>
      <c r="H547" s="347"/>
      <c r="I547" s="347"/>
      <c r="J547" s="348"/>
      <c r="K547" s="349"/>
      <c r="L547" s="350">
        <f t="shared" si="546"/>
        <v>0</v>
      </c>
      <c r="M547" s="351"/>
      <c r="N547" s="128"/>
      <c r="O547" s="128"/>
      <c r="P547" s="128"/>
      <c r="Q547" s="128"/>
      <c r="R547" s="128"/>
      <c r="S547" s="352"/>
      <c r="T547" s="49" t="str">
        <f>HLOOKUP(F506,リスト!$N$7:$AC$25,16,)</f>
        <v>対象</v>
      </c>
      <c r="U547" s="47" t="str">
        <f t="shared" si="544"/>
        <v/>
      </c>
    </row>
    <row r="548" spans="1:24">
      <c r="A548" s="1">
        <f t="shared" ref="A548:B548" si="560">A547</f>
        <v>11</v>
      </c>
      <c r="B548" s="1">
        <f t="shared" si="560"/>
        <v>0</v>
      </c>
      <c r="C548" s="319"/>
      <c r="D548" s="328" t="s">
        <v>97</v>
      </c>
      <c r="E548" s="328"/>
      <c r="F548" s="304" t="s">
        <v>90</v>
      </c>
      <c r="G548" s="304"/>
      <c r="H548" s="305"/>
      <c r="I548" s="305"/>
      <c r="J548" s="306"/>
      <c r="K548" s="307"/>
      <c r="L548" s="308">
        <f t="shared" si="546"/>
        <v>0</v>
      </c>
      <c r="M548" s="309"/>
      <c r="N548" s="167"/>
      <c r="O548" s="167"/>
      <c r="P548" s="167"/>
      <c r="Q548" s="167"/>
      <c r="R548" s="167"/>
      <c r="S548" s="310"/>
      <c r="T548" s="49" t="str">
        <f>HLOOKUP(F506,リスト!$N$7:$AC$25,17,)</f>
        <v>対象</v>
      </c>
      <c r="U548" s="47" t="str">
        <f t="shared" si="544"/>
        <v/>
      </c>
    </row>
    <row r="549" spans="1:24">
      <c r="A549" s="1">
        <f t="shared" ref="A549:B549" si="561">A548</f>
        <v>11</v>
      </c>
      <c r="B549" s="1">
        <f t="shared" si="561"/>
        <v>0</v>
      </c>
      <c r="C549" s="319"/>
      <c r="D549" s="328"/>
      <c r="E549" s="328"/>
      <c r="F549" s="311" t="s">
        <v>91</v>
      </c>
      <c r="G549" s="311"/>
      <c r="H549" s="312"/>
      <c r="I549" s="312"/>
      <c r="J549" s="313"/>
      <c r="K549" s="314"/>
      <c r="L549" s="315">
        <f t="shared" si="546"/>
        <v>0</v>
      </c>
      <c r="M549" s="316"/>
      <c r="N549" s="168"/>
      <c r="O549" s="168"/>
      <c r="P549" s="168"/>
      <c r="Q549" s="168"/>
      <c r="R549" s="168"/>
      <c r="S549" s="317"/>
      <c r="T549" s="49" t="str">
        <f>HLOOKUP(F506,リスト!$N$7:$AC$25,18,)</f>
        <v>対象外</v>
      </c>
      <c r="U549" s="47" t="str">
        <f t="shared" si="544"/>
        <v/>
      </c>
    </row>
    <row r="550" spans="1:24" ht="15" thickBot="1">
      <c r="A550" s="1">
        <f t="shared" ref="A550:B550" si="562">A549</f>
        <v>11</v>
      </c>
      <c r="B550" s="1">
        <f t="shared" si="562"/>
        <v>0</v>
      </c>
      <c r="C550" s="319"/>
      <c r="D550" s="329" t="s">
        <v>70</v>
      </c>
      <c r="E550" s="329"/>
      <c r="F550" s="329" t="s">
        <v>70</v>
      </c>
      <c r="G550" s="329"/>
      <c r="H550" s="330"/>
      <c r="I550" s="330"/>
      <c r="J550" s="331"/>
      <c r="K550" s="332"/>
      <c r="L550" s="333">
        <f t="shared" si="546"/>
        <v>0</v>
      </c>
      <c r="M550" s="334"/>
      <c r="N550" s="335"/>
      <c r="O550" s="335"/>
      <c r="P550" s="335"/>
      <c r="Q550" s="335"/>
      <c r="R550" s="335"/>
      <c r="S550" s="336"/>
      <c r="T550" s="49" t="str">
        <f>HLOOKUP(F506,リスト!$N$7:$AC$25,19,)</f>
        <v>対象</v>
      </c>
      <c r="U550" s="47" t="str">
        <f t="shared" si="544"/>
        <v/>
      </c>
    </row>
    <row r="551" spans="1:24" ht="15.6" thickTop="1" thickBot="1">
      <c r="A551" s="1">
        <f t="shared" ref="A551:B551" si="563">A550</f>
        <v>11</v>
      </c>
      <c r="B551" s="1">
        <f t="shared" si="563"/>
        <v>0</v>
      </c>
      <c r="C551" s="320"/>
      <c r="D551" s="337" t="s">
        <v>71</v>
      </c>
      <c r="E551" s="338"/>
      <c r="F551" s="338"/>
      <c r="G551" s="339"/>
      <c r="H551" s="340">
        <f>SUM(H533:I550)</f>
        <v>0</v>
      </c>
      <c r="I551" s="340"/>
      <c r="J551" s="341">
        <f t="shared" ref="J551" si="564">SUM(J533:K550)</f>
        <v>0</v>
      </c>
      <c r="K551" s="342"/>
      <c r="L551" s="342">
        <f t="shared" ref="L551" si="565">SUM(L533:M550)</f>
        <v>0</v>
      </c>
      <c r="M551" s="343"/>
      <c r="N551" s="344"/>
      <c r="O551" s="344"/>
      <c r="P551" s="344"/>
      <c r="Q551" s="344"/>
      <c r="R551" s="344"/>
      <c r="S551" s="345"/>
      <c r="T551" s="49"/>
    </row>
    <row r="552" spans="1:24">
      <c r="A552" s="1">
        <f>F555</f>
        <v>12</v>
      </c>
      <c r="B552" s="1">
        <f>IF(H576&gt;0,1,0)</f>
        <v>0</v>
      </c>
      <c r="C552" s="179" t="s">
        <v>41</v>
      </c>
      <c r="D552" s="179"/>
      <c r="E552" s="179"/>
      <c r="U552" s="11" t="s">
        <v>43</v>
      </c>
      <c r="V552" s="11" t="s">
        <v>157</v>
      </c>
    </row>
    <row r="553" spans="1:24">
      <c r="A553" s="1">
        <f>A552</f>
        <v>12</v>
      </c>
      <c r="B553" s="1">
        <f>B552</f>
        <v>0</v>
      </c>
      <c r="C553" s="223" t="str">
        <f>"トップスポーツクラブ強化事業　"&amp;基本!$G$24</f>
        <v>トップスポーツクラブ強化事業　事業計画書</v>
      </c>
      <c r="D553" s="223"/>
      <c r="E553" s="223"/>
      <c r="F553" s="223"/>
      <c r="G553" s="223"/>
      <c r="H553" s="223"/>
      <c r="I553" s="223"/>
      <c r="J553" s="223"/>
      <c r="K553" s="223"/>
      <c r="L553" s="223"/>
      <c r="M553" s="223"/>
      <c r="N553" s="223"/>
      <c r="O553" s="223"/>
      <c r="P553" s="223"/>
      <c r="Q553" s="223"/>
      <c r="R553" s="223"/>
      <c r="S553" s="223"/>
      <c r="U553" s="16" t="str">
        <f t="shared" ref="U553:V556" si="566">IF(U503="","",U503)</f>
        <v>トップスポーツクラブ強化事業</v>
      </c>
      <c r="V553" s="16" t="str">
        <f t="shared" si="566"/>
        <v>トップクラブ</v>
      </c>
    </row>
    <row r="554" spans="1:24" ht="15" thickBot="1">
      <c r="A554" s="1">
        <f t="shared" ref="A554:B554" si="567">A553</f>
        <v>12</v>
      </c>
      <c r="B554" s="1">
        <f t="shared" si="567"/>
        <v>0</v>
      </c>
      <c r="C554" s="386" t="s">
        <v>42</v>
      </c>
      <c r="D554" s="386"/>
      <c r="U554" s="28" t="str">
        <f t="shared" si="566"/>
        <v/>
      </c>
      <c r="V554" s="28" t="str">
        <f t="shared" si="566"/>
        <v/>
      </c>
    </row>
    <row r="555" spans="1:24" ht="15" thickBot="1">
      <c r="A555" s="1">
        <f t="shared" ref="A555:B555" si="568">A554</f>
        <v>12</v>
      </c>
      <c r="B555" s="1">
        <f t="shared" si="568"/>
        <v>0</v>
      </c>
      <c r="C555" s="413" t="s">
        <v>44</v>
      </c>
      <c r="D555" s="414"/>
      <c r="E555" s="414"/>
      <c r="F555" s="415">
        <f>F505+1</f>
        <v>12</v>
      </c>
      <c r="G555" s="416"/>
      <c r="U555" s="28" t="str">
        <f t="shared" si="566"/>
        <v/>
      </c>
      <c r="V555" s="28" t="str">
        <f t="shared" si="566"/>
        <v/>
      </c>
    </row>
    <row r="556" spans="1:24">
      <c r="A556" s="1">
        <f t="shared" ref="A556:B556" si="569">A555</f>
        <v>12</v>
      </c>
      <c r="B556" s="1">
        <f t="shared" si="569"/>
        <v>0</v>
      </c>
      <c r="C556" s="417" t="s">
        <v>43</v>
      </c>
      <c r="D556" s="361"/>
      <c r="E556" s="361"/>
      <c r="F556" s="418" t="s">
        <v>26</v>
      </c>
      <c r="G556" s="418"/>
      <c r="H556" s="418"/>
      <c r="I556" s="418"/>
      <c r="J556" s="418"/>
      <c r="K556" s="418"/>
      <c r="L556" s="418"/>
      <c r="M556" s="361" t="s">
        <v>47</v>
      </c>
      <c r="N556" s="361"/>
      <c r="O556" s="361"/>
      <c r="P556" s="418"/>
      <c r="Q556" s="418"/>
      <c r="R556" s="418"/>
      <c r="S556" s="419"/>
      <c r="T556" s="64" t="str">
        <f>IF(F556="","",VLOOKUP(F556,U553:V556,2,))</f>
        <v>トップクラブ</v>
      </c>
      <c r="U556" s="18" t="str">
        <f t="shared" si="566"/>
        <v/>
      </c>
      <c r="V556" s="18" t="str">
        <f t="shared" si="566"/>
        <v/>
      </c>
    </row>
    <row r="557" spans="1:24">
      <c r="A557" s="1">
        <f t="shared" ref="A557:B557" si="570">A556</f>
        <v>12</v>
      </c>
      <c r="B557" s="1">
        <f t="shared" si="570"/>
        <v>0</v>
      </c>
      <c r="C557" s="404" t="s">
        <v>141</v>
      </c>
      <c r="D557" s="405"/>
      <c r="E557" s="403"/>
      <c r="F557" s="406"/>
      <c r="G557" s="407"/>
      <c r="H557" s="407"/>
      <c r="I557" s="407"/>
      <c r="J557" s="407"/>
      <c r="K557" s="407"/>
      <c r="L557" s="407"/>
      <c r="M557" s="407"/>
      <c r="N557" s="407"/>
      <c r="O557" s="407"/>
      <c r="P557" s="407"/>
      <c r="Q557" s="407"/>
      <c r="R557" s="407"/>
      <c r="S557" s="408"/>
      <c r="U557" s="50"/>
    </row>
    <row r="558" spans="1:24">
      <c r="A558" s="1">
        <f t="shared" ref="A558:B558" si="571">A557</f>
        <v>12</v>
      </c>
      <c r="B558" s="1">
        <f t="shared" si="571"/>
        <v>0</v>
      </c>
      <c r="C558" s="398" t="s">
        <v>45</v>
      </c>
      <c r="D558" s="362"/>
      <c r="E558" s="362"/>
      <c r="F558" s="409"/>
      <c r="G558" s="410"/>
      <c r="H558" s="410"/>
      <c r="I558" s="20" t="str">
        <f>IF(F558="","～",IF(J558="","","～"))</f>
        <v>～</v>
      </c>
      <c r="J558" s="410"/>
      <c r="K558" s="410"/>
      <c r="L558" s="410"/>
      <c r="M558" s="21" t="s">
        <v>46</v>
      </c>
      <c r="N558" s="411" t="str">
        <f>IF(T558=1,IF(F558="","",IF(J558="","",IF(F558=J558,"日帰り",(J558-F558)&amp;"泊"&amp;(J558-F558+1)&amp;"日"))),"")</f>
        <v/>
      </c>
      <c r="O558" s="411"/>
      <c r="P558" s="411"/>
      <c r="Q558" s="13" t="s">
        <v>62</v>
      </c>
      <c r="R558" s="192"/>
      <c r="S558" s="412"/>
      <c r="T558" s="48">
        <v>0</v>
      </c>
    </row>
    <row r="559" spans="1:24">
      <c r="A559" s="1">
        <f t="shared" ref="A559:B559" si="572">A558</f>
        <v>12</v>
      </c>
      <c r="B559" s="1">
        <f t="shared" si="572"/>
        <v>0</v>
      </c>
      <c r="C559" s="398" t="s">
        <v>48</v>
      </c>
      <c r="D559" s="387" t="s">
        <v>49</v>
      </c>
      <c r="E559" s="387"/>
      <c r="F559" s="399"/>
      <c r="G559" s="399"/>
      <c r="H559" s="399"/>
      <c r="I559" s="399"/>
      <c r="J559" s="399"/>
      <c r="K559" s="399"/>
      <c r="L559" s="399"/>
      <c r="M559" s="399"/>
      <c r="N559" s="399"/>
      <c r="O559" s="399"/>
      <c r="P559" s="399"/>
      <c r="Q559" s="399"/>
      <c r="R559" s="399"/>
      <c r="S559" s="400"/>
      <c r="U559" s="154" t="s">
        <v>47</v>
      </c>
      <c r="V559" s="154"/>
      <c r="W559" s="154"/>
      <c r="X559" s="154"/>
    </row>
    <row r="560" spans="1:24">
      <c r="A560" s="1">
        <f t="shared" ref="A560:B560" si="573">A559</f>
        <v>12</v>
      </c>
      <c r="B560" s="1">
        <f t="shared" si="573"/>
        <v>0</v>
      </c>
      <c r="C560" s="398"/>
      <c r="D560" s="395" t="s">
        <v>7</v>
      </c>
      <c r="E560" s="395"/>
      <c r="F560" s="396"/>
      <c r="G560" s="396"/>
      <c r="H560" s="396"/>
      <c r="I560" s="396"/>
      <c r="J560" s="396"/>
      <c r="K560" s="396"/>
      <c r="L560" s="396"/>
      <c r="M560" s="396"/>
      <c r="N560" s="396"/>
      <c r="O560" s="396"/>
      <c r="P560" s="396"/>
      <c r="Q560" s="396"/>
      <c r="R560" s="396"/>
      <c r="S560" s="397"/>
      <c r="U560" s="61" t="str">
        <f>U553</f>
        <v>トップスポーツクラブ強化事業</v>
      </c>
      <c r="V560" s="61" t="str">
        <f>U554</f>
        <v/>
      </c>
      <c r="W560" s="61" t="str">
        <f>U555</f>
        <v/>
      </c>
      <c r="X560" s="61" t="str">
        <f>U556</f>
        <v/>
      </c>
    </row>
    <row r="561" spans="1:24">
      <c r="A561" s="1">
        <f t="shared" ref="A561:B561" si="574">A560</f>
        <v>12</v>
      </c>
      <c r="B561" s="1">
        <f t="shared" si="574"/>
        <v>0</v>
      </c>
      <c r="C561" s="398" t="s">
        <v>50</v>
      </c>
      <c r="D561" s="387" t="s">
        <v>49</v>
      </c>
      <c r="E561" s="387"/>
      <c r="F561" s="399"/>
      <c r="G561" s="399"/>
      <c r="H561" s="399"/>
      <c r="I561" s="399"/>
      <c r="J561" s="399"/>
      <c r="K561" s="399"/>
      <c r="L561" s="399"/>
      <c r="M561" s="399"/>
      <c r="N561" s="399"/>
      <c r="O561" s="399"/>
      <c r="P561" s="399"/>
      <c r="Q561" s="399"/>
      <c r="R561" s="399"/>
      <c r="S561" s="400"/>
      <c r="U561" s="6" t="str">
        <f t="shared" ref="U561:X564" si="575">IF(U511="","",U511)</f>
        <v>①強化活動</v>
      </c>
      <c r="V561" s="6" t="str">
        <f t="shared" si="575"/>
        <v/>
      </c>
      <c r="W561" s="6" t="str">
        <f t="shared" si="575"/>
        <v/>
      </c>
      <c r="X561" s="6" t="str">
        <f t="shared" si="575"/>
        <v/>
      </c>
    </row>
    <row r="562" spans="1:24">
      <c r="A562" s="1">
        <f t="shared" ref="A562:B562" si="576">A561</f>
        <v>12</v>
      </c>
      <c r="B562" s="1">
        <f t="shared" si="576"/>
        <v>0</v>
      </c>
      <c r="C562" s="398"/>
      <c r="D562" s="395" t="s">
        <v>7</v>
      </c>
      <c r="E562" s="395"/>
      <c r="F562" s="396"/>
      <c r="G562" s="396"/>
      <c r="H562" s="396"/>
      <c r="I562" s="396"/>
      <c r="J562" s="396"/>
      <c r="K562" s="396"/>
      <c r="L562" s="396"/>
      <c r="M562" s="396"/>
      <c r="N562" s="396"/>
      <c r="O562" s="396"/>
      <c r="P562" s="396"/>
      <c r="Q562" s="396"/>
      <c r="R562" s="396"/>
      <c r="S562" s="397"/>
      <c r="U562" s="8" t="str">
        <f t="shared" si="575"/>
        <v>②トップ招へい</v>
      </c>
      <c r="V562" s="8" t="str">
        <f t="shared" si="575"/>
        <v/>
      </c>
      <c r="W562" s="8" t="str">
        <f t="shared" si="575"/>
        <v/>
      </c>
      <c r="X562" s="8" t="str">
        <f t="shared" si="575"/>
        <v/>
      </c>
    </row>
    <row r="563" spans="1:24">
      <c r="A563" s="1">
        <f t="shared" ref="A563:B563" si="577">A562</f>
        <v>12</v>
      </c>
      <c r="B563" s="1">
        <f t="shared" si="577"/>
        <v>0</v>
      </c>
      <c r="C563" s="401" t="s">
        <v>51</v>
      </c>
      <c r="D563" s="362" t="s">
        <v>52</v>
      </c>
      <c r="E563" s="362"/>
      <c r="F563" s="362" t="s">
        <v>55</v>
      </c>
      <c r="G563" s="402"/>
      <c r="H563" s="369" t="s">
        <v>56</v>
      </c>
      <c r="I563" s="367"/>
      <c r="J563" s="403" t="s">
        <v>57</v>
      </c>
      <c r="K563" s="402"/>
      <c r="L563" s="369" t="s">
        <v>58</v>
      </c>
      <c r="M563" s="367"/>
      <c r="N563" s="403" t="s">
        <v>59</v>
      </c>
      <c r="O563" s="402"/>
      <c r="P563" s="369" t="s">
        <v>60</v>
      </c>
      <c r="Q563" s="362"/>
      <c r="R563" s="403" t="s">
        <v>32</v>
      </c>
      <c r="S563" s="366"/>
      <c r="U563" s="8" t="str">
        <f t="shared" si="575"/>
        <v/>
      </c>
      <c r="V563" s="8" t="str">
        <f t="shared" si="575"/>
        <v/>
      </c>
      <c r="W563" s="8" t="str">
        <f t="shared" si="575"/>
        <v/>
      </c>
      <c r="X563" s="8" t="str">
        <f t="shared" si="575"/>
        <v/>
      </c>
    </row>
    <row r="564" spans="1:24">
      <c r="A564" s="1">
        <f t="shared" ref="A564:B564" si="578">A563</f>
        <v>12</v>
      </c>
      <c r="B564" s="1">
        <f t="shared" si="578"/>
        <v>0</v>
      </c>
      <c r="C564" s="398"/>
      <c r="D564" s="387" t="s">
        <v>53</v>
      </c>
      <c r="E564" s="387"/>
      <c r="F564" s="51" t="s">
        <v>134</v>
      </c>
      <c r="G564" s="22" t="s">
        <v>61</v>
      </c>
      <c r="H564" s="53" t="s">
        <v>134</v>
      </c>
      <c r="I564" s="23" t="s">
        <v>61</v>
      </c>
      <c r="J564" s="55" t="s">
        <v>134</v>
      </c>
      <c r="K564" s="22" t="s">
        <v>61</v>
      </c>
      <c r="L564" s="53" t="s">
        <v>134</v>
      </c>
      <c r="M564" s="23" t="s">
        <v>61</v>
      </c>
      <c r="N564" s="55" t="s">
        <v>134</v>
      </c>
      <c r="O564" s="22" t="s">
        <v>61</v>
      </c>
      <c r="P564" s="53" t="s">
        <v>134</v>
      </c>
      <c r="Q564" s="24" t="s">
        <v>61</v>
      </c>
      <c r="R564" s="22">
        <f>指導者!U$35</f>
        <v>0</v>
      </c>
      <c r="S564" s="29" t="s">
        <v>61</v>
      </c>
      <c r="U564" s="10" t="str">
        <f t="shared" si="575"/>
        <v/>
      </c>
      <c r="V564" s="10" t="str">
        <f t="shared" si="575"/>
        <v/>
      </c>
      <c r="W564" s="10" t="str">
        <f t="shared" si="575"/>
        <v/>
      </c>
      <c r="X564" s="10" t="str">
        <f t="shared" si="575"/>
        <v/>
      </c>
    </row>
    <row r="565" spans="1:24">
      <c r="A565" s="1">
        <f t="shared" ref="A565:B565" si="579">A564</f>
        <v>12</v>
      </c>
      <c r="B565" s="1">
        <f t="shared" si="579"/>
        <v>0</v>
      </c>
      <c r="C565" s="398"/>
      <c r="D565" s="395" t="s">
        <v>54</v>
      </c>
      <c r="E565" s="395"/>
      <c r="F565" s="52" t="s">
        <v>134</v>
      </c>
      <c r="G565" s="25" t="s">
        <v>61</v>
      </c>
      <c r="H565" s="54" t="s">
        <v>134</v>
      </c>
      <c r="I565" s="26" t="s">
        <v>61</v>
      </c>
      <c r="J565" s="56" t="s">
        <v>134</v>
      </c>
      <c r="K565" s="25" t="s">
        <v>61</v>
      </c>
      <c r="L565" s="54" t="s">
        <v>134</v>
      </c>
      <c r="M565" s="26" t="s">
        <v>61</v>
      </c>
      <c r="N565" s="56" t="s">
        <v>134</v>
      </c>
      <c r="O565" s="25" t="s">
        <v>61</v>
      </c>
      <c r="P565" s="54" t="s">
        <v>134</v>
      </c>
      <c r="Q565" s="27" t="s">
        <v>61</v>
      </c>
      <c r="R565" s="25">
        <f>選手!U$332</f>
        <v>0</v>
      </c>
      <c r="S565" s="30" t="s">
        <v>61</v>
      </c>
    </row>
    <row r="566" spans="1:24">
      <c r="A566" s="1">
        <f t="shared" ref="A566:B566" si="580">A565</f>
        <v>12</v>
      </c>
      <c r="B566" s="1">
        <f t="shared" si="580"/>
        <v>0</v>
      </c>
      <c r="C566" s="370" t="s">
        <v>63</v>
      </c>
      <c r="D566" s="371"/>
      <c r="E566" s="372"/>
      <c r="F566" s="287"/>
      <c r="G566" s="379"/>
      <c r="H566" s="379"/>
      <c r="I566" s="379"/>
      <c r="J566" s="379"/>
      <c r="K566" s="379"/>
      <c r="L566" s="379"/>
      <c r="M566" s="379"/>
      <c r="N566" s="379"/>
      <c r="O566" s="379"/>
      <c r="P566" s="379"/>
      <c r="Q566" s="379"/>
      <c r="R566" s="379"/>
      <c r="S566" s="380"/>
    </row>
    <row r="567" spans="1:24">
      <c r="A567" s="1">
        <f t="shared" ref="A567:B567" si="581">A566</f>
        <v>12</v>
      </c>
      <c r="B567" s="1">
        <f t="shared" si="581"/>
        <v>0</v>
      </c>
      <c r="C567" s="373"/>
      <c r="D567" s="374"/>
      <c r="E567" s="375"/>
      <c r="F567" s="289"/>
      <c r="G567" s="381"/>
      <c r="H567" s="381"/>
      <c r="I567" s="381"/>
      <c r="J567" s="381"/>
      <c r="K567" s="381"/>
      <c r="L567" s="381"/>
      <c r="M567" s="381"/>
      <c r="N567" s="381"/>
      <c r="O567" s="381"/>
      <c r="P567" s="381"/>
      <c r="Q567" s="381"/>
      <c r="R567" s="381"/>
      <c r="S567" s="382"/>
    </row>
    <row r="568" spans="1:24">
      <c r="A568" s="1">
        <f t="shared" ref="A568:B568" si="582">A567</f>
        <v>12</v>
      </c>
      <c r="B568" s="1">
        <f t="shared" si="582"/>
        <v>0</v>
      </c>
      <c r="C568" s="373"/>
      <c r="D568" s="374"/>
      <c r="E568" s="375"/>
      <c r="F568" s="289"/>
      <c r="G568" s="381"/>
      <c r="H568" s="381"/>
      <c r="I568" s="381"/>
      <c r="J568" s="381"/>
      <c r="K568" s="381"/>
      <c r="L568" s="381"/>
      <c r="M568" s="381"/>
      <c r="N568" s="381"/>
      <c r="O568" s="381"/>
      <c r="P568" s="381"/>
      <c r="Q568" s="381"/>
      <c r="R568" s="381"/>
      <c r="S568" s="382"/>
    </row>
    <row r="569" spans="1:24">
      <c r="A569" s="1">
        <f t="shared" ref="A569:B569" si="583">A568</f>
        <v>12</v>
      </c>
      <c r="B569" s="1">
        <f t="shared" si="583"/>
        <v>0</v>
      </c>
      <c r="C569" s="373"/>
      <c r="D569" s="374"/>
      <c r="E569" s="375"/>
      <c r="F569" s="289"/>
      <c r="G569" s="381"/>
      <c r="H569" s="381"/>
      <c r="I569" s="381"/>
      <c r="J569" s="381"/>
      <c r="K569" s="381"/>
      <c r="L569" s="381"/>
      <c r="M569" s="381"/>
      <c r="N569" s="381"/>
      <c r="O569" s="381"/>
      <c r="P569" s="381"/>
      <c r="Q569" s="381"/>
      <c r="R569" s="381"/>
      <c r="S569" s="382"/>
    </row>
    <row r="570" spans="1:24">
      <c r="A570" s="1">
        <f t="shared" ref="A570:B570" si="584">A569</f>
        <v>12</v>
      </c>
      <c r="B570" s="1">
        <f t="shared" si="584"/>
        <v>0</v>
      </c>
      <c r="C570" s="373"/>
      <c r="D570" s="374"/>
      <c r="E570" s="375"/>
      <c r="F570" s="289"/>
      <c r="G570" s="381"/>
      <c r="H570" s="381"/>
      <c r="I570" s="381"/>
      <c r="J570" s="381"/>
      <c r="K570" s="381"/>
      <c r="L570" s="381"/>
      <c r="M570" s="381"/>
      <c r="N570" s="381"/>
      <c r="O570" s="381"/>
      <c r="P570" s="381"/>
      <c r="Q570" s="381"/>
      <c r="R570" s="381"/>
      <c r="S570" s="382"/>
    </row>
    <row r="571" spans="1:24">
      <c r="A571" s="1">
        <f t="shared" ref="A571:B571" si="585">A570</f>
        <v>12</v>
      </c>
      <c r="B571" s="1">
        <f t="shared" si="585"/>
        <v>0</v>
      </c>
      <c r="C571" s="373"/>
      <c r="D571" s="374"/>
      <c r="E571" s="375"/>
      <c r="F571" s="289"/>
      <c r="G571" s="381"/>
      <c r="H571" s="381"/>
      <c r="I571" s="381"/>
      <c r="J571" s="381"/>
      <c r="K571" s="381"/>
      <c r="L571" s="381"/>
      <c r="M571" s="381"/>
      <c r="N571" s="381"/>
      <c r="O571" s="381"/>
      <c r="P571" s="381"/>
      <c r="Q571" s="381"/>
      <c r="R571" s="381"/>
      <c r="S571" s="382"/>
    </row>
    <row r="572" spans="1:24" ht="15" thickBot="1">
      <c r="A572" s="1">
        <f t="shared" ref="A572:B572" si="586">A571</f>
        <v>12</v>
      </c>
      <c r="B572" s="1">
        <f t="shared" si="586"/>
        <v>0</v>
      </c>
      <c r="C572" s="376"/>
      <c r="D572" s="377"/>
      <c r="E572" s="378"/>
      <c r="F572" s="383"/>
      <c r="G572" s="384"/>
      <c r="H572" s="384"/>
      <c r="I572" s="384"/>
      <c r="J572" s="384"/>
      <c r="K572" s="384"/>
      <c r="L572" s="384"/>
      <c r="M572" s="384"/>
      <c r="N572" s="384"/>
      <c r="O572" s="384"/>
      <c r="P572" s="384"/>
      <c r="Q572" s="384"/>
      <c r="R572" s="384"/>
      <c r="S572" s="385"/>
    </row>
    <row r="573" spans="1:24">
      <c r="A573" s="1">
        <f t="shared" ref="A573:B573" si="587">A572</f>
        <v>12</v>
      </c>
      <c r="B573" s="1">
        <f t="shared" si="587"/>
        <v>0</v>
      </c>
    </row>
    <row r="574" spans="1:24" ht="15" thickBot="1">
      <c r="A574" s="1">
        <f t="shared" ref="A574:B574" si="588">A573</f>
        <v>12</v>
      </c>
      <c r="B574" s="1">
        <f t="shared" si="588"/>
        <v>0</v>
      </c>
      <c r="C574" s="386" t="s">
        <v>64</v>
      </c>
      <c r="D574" s="386"/>
      <c r="Q574" s="323" t="s">
        <v>65</v>
      </c>
      <c r="R574" s="323"/>
      <c r="S574" s="323"/>
    </row>
    <row r="575" spans="1:24">
      <c r="A575" s="1">
        <f t="shared" ref="A575:B575" si="589">A574</f>
        <v>12</v>
      </c>
      <c r="B575" s="1">
        <f t="shared" si="589"/>
        <v>0</v>
      </c>
      <c r="C575" s="318" t="s">
        <v>66</v>
      </c>
      <c r="D575" s="361" t="s">
        <v>67</v>
      </c>
      <c r="E575" s="361"/>
      <c r="F575" s="361"/>
      <c r="G575" s="361"/>
      <c r="H575" s="361" t="s">
        <v>72</v>
      </c>
      <c r="I575" s="361"/>
      <c r="J575" s="361" t="s">
        <v>11</v>
      </c>
      <c r="K575" s="361"/>
      <c r="L575" s="361"/>
      <c r="M575" s="361"/>
      <c r="N575" s="361"/>
      <c r="O575" s="361"/>
      <c r="P575" s="361"/>
      <c r="Q575" s="361"/>
      <c r="R575" s="361"/>
      <c r="S575" s="365"/>
    </row>
    <row r="576" spans="1:24">
      <c r="A576" s="1">
        <f t="shared" ref="A576:B576" si="590">A575</f>
        <v>12</v>
      </c>
      <c r="B576" s="1">
        <f t="shared" si="590"/>
        <v>0</v>
      </c>
      <c r="C576" s="319"/>
      <c r="D576" s="387" t="s">
        <v>68</v>
      </c>
      <c r="E576" s="387"/>
      <c r="F576" s="387"/>
      <c r="G576" s="387"/>
      <c r="H576" s="388">
        <f>J601</f>
        <v>0</v>
      </c>
      <c r="I576" s="388"/>
      <c r="J576" s="167"/>
      <c r="K576" s="167"/>
      <c r="L576" s="167"/>
      <c r="M576" s="167"/>
      <c r="N576" s="167"/>
      <c r="O576" s="167"/>
      <c r="P576" s="167"/>
      <c r="Q576" s="167"/>
      <c r="R576" s="167"/>
      <c r="S576" s="310"/>
    </row>
    <row r="577" spans="1:21">
      <c r="A577" s="1">
        <f t="shared" ref="A577:B577" si="591">A576</f>
        <v>12</v>
      </c>
      <c r="B577" s="1">
        <f t="shared" si="591"/>
        <v>0</v>
      </c>
      <c r="C577" s="319"/>
      <c r="D577" s="389" t="s">
        <v>135</v>
      </c>
      <c r="E577" s="389"/>
      <c r="F577" s="389"/>
      <c r="G577" s="389"/>
      <c r="H577" s="354"/>
      <c r="I577" s="354"/>
      <c r="J577" s="359"/>
      <c r="K577" s="359"/>
      <c r="L577" s="359"/>
      <c r="M577" s="359"/>
      <c r="N577" s="359"/>
      <c r="O577" s="359"/>
      <c r="P577" s="359"/>
      <c r="Q577" s="359"/>
      <c r="R577" s="359"/>
      <c r="S577" s="360"/>
    </row>
    <row r="578" spans="1:21">
      <c r="A578" s="1">
        <f t="shared" ref="A578:B578" si="592">A577</f>
        <v>12</v>
      </c>
      <c r="B578" s="1">
        <f t="shared" si="592"/>
        <v>0</v>
      </c>
      <c r="C578" s="319"/>
      <c r="D578" s="389" t="s">
        <v>69</v>
      </c>
      <c r="E578" s="389"/>
      <c r="F578" s="389"/>
      <c r="G578" s="389"/>
      <c r="H578" s="354"/>
      <c r="I578" s="354"/>
      <c r="J578" s="359"/>
      <c r="K578" s="359"/>
      <c r="L578" s="359"/>
      <c r="M578" s="359"/>
      <c r="N578" s="359"/>
      <c r="O578" s="359"/>
      <c r="P578" s="359"/>
      <c r="Q578" s="359"/>
      <c r="R578" s="359"/>
      <c r="S578" s="360"/>
    </row>
    <row r="579" spans="1:21" ht="15" thickBot="1">
      <c r="A579" s="1">
        <f t="shared" ref="A579:B579" si="593">A578</f>
        <v>12</v>
      </c>
      <c r="B579" s="1">
        <f t="shared" si="593"/>
        <v>0</v>
      </c>
      <c r="C579" s="319"/>
      <c r="D579" s="390" t="s">
        <v>70</v>
      </c>
      <c r="E579" s="390"/>
      <c r="F579" s="390"/>
      <c r="G579" s="390"/>
      <c r="H579" s="391">
        <f>H601-SUM(H576:I578)</f>
        <v>0</v>
      </c>
      <c r="I579" s="391"/>
      <c r="J579" s="392"/>
      <c r="K579" s="392"/>
      <c r="L579" s="392"/>
      <c r="M579" s="392"/>
      <c r="N579" s="392"/>
      <c r="O579" s="392"/>
      <c r="P579" s="392"/>
      <c r="Q579" s="392"/>
      <c r="R579" s="392"/>
      <c r="S579" s="393"/>
    </row>
    <row r="580" spans="1:21" ht="15.6" thickTop="1" thickBot="1">
      <c r="A580" s="1">
        <f t="shared" ref="A580:B580" si="594">A579</f>
        <v>12</v>
      </c>
      <c r="B580" s="1">
        <f t="shared" si="594"/>
        <v>0</v>
      </c>
      <c r="C580" s="320"/>
      <c r="D580" s="394" t="s">
        <v>71</v>
      </c>
      <c r="E580" s="394"/>
      <c r="F580" s="394"/>
      <c r="G580" s="394"/>
      <c r="H580" s="340">
        <f>SUM(H576:I579)</f>
        <v>0</v>
      </c>
      <c r="I580" s="340"/>
      <c r="J580" s="344"/>
      <c r="K580" s="344"/>
      <c r="L580" s="344"/>
      <c r="M580" s="344"/>
      <c r="N580" s="344"/>
      <c r="O580" s="344"/>
      <c r="P580" s="344"/>
      <c r="Q580" s="344"/>
      <c r="R580" s="344"/>
      <c r="S580" s="345"/>
    </row>
    <row r="581" spans="1:21">
      <c r="A581" s="1">
        <f t="shared" ref="A581:B581" si="595">A580</f>
        <v>12</v>
      </c>
      <c r="B581" s="1">
        <f t="shared" si="595"/>
        <v>0</v>
      </c>
      <c r="C581" s="318" t="s">
        <v>164</v>
      </c>
      <c r="D581" s="361" t="s">
        <v>67</v>
      </c>
      <c r="E581" s="361"/>
      <c r="F581" s="361" t="s">
        <v>76</v>
      </c>
      <c r="G581" s="361"/>
      <c r="H581" s="361" t="s">
        <v>72</v>
      </c>
      <c r="I581" s="363"/>
      <c r="J581" s="364"/>
      <c r="K581" s="361"/>
      <c r="L581" s="361"/>
      <c r="M581" s="361"/>
      <c r="N581" s="361" t="s">
        <v>75</v>
      </c>
      <c r="O581" s="361"/>
      <c r="P581" s="361"/>
      <c r="Q581" s="361"/>
      <c r="R581" s="361"/>
      <c r="S581" s="365"/>
    </row>
    <row r="582" spans="1:21">
      <c r="A582" s="1">
        <f t="shared" ref="A582:B582" si="596">A581</f>
        <v>12</v>
      </c>
      <c r="B582" s="1">
        <f t="shared" si="596"/>
        <v>0</v>
      </c>
      <c r="C582" s="319"/>
      <c r="D582" s="362"/>
      <c r="E582" s="362"/>
      <c r="F582" s="362"/>
      <c r="G582" s="362"/>
      <c r="H582" s="362"/>
      <c r="I582" s="362"/>
      <c r="J582" s="367" t="s">
        <v>73</v>
      </c>
      <c r="K582" s="368"/>
      <c r="L582" s="368" t="s">
        <v>74</v>
      </c>
      <c r="M582" s="369"/>
      <c r="N582" s="362"/>
      <c r="O582" s="362"/>
      <c r="P582" s="362"/>
      <c r="Q582" s="362"/>
      <c r="R582" s="362"/>
      <c r="S582" s="366"/>
    </row>
    <row r="583" spans="1:21">
      <c r="A583" s="1">
        <f t="shared" ref="A583:B583" si="597">A582</f>
        <v>12</v>
      </c>
      <c r="B583" s="1">
        <f t="shared" si="597"/>
        <v>0</v>
      </c>
      <c r="C583" s="319"/>
      <c r="D583" s="328" t="s">
        <v>81</v>
      </c>
      <c r="E583" s="328"/>
      <c r="F583" s="328" t="s">
        <v>81</v>
      </c>
      <c r="G583" s="328"/>
      <c r="H583" s="347"/>
      <c r="I583" s="347"/>
      <c r="J583" s="348"/>
      <c r="K583" s="349"/>
      <c r="L583" s="350">
        <f>H583-J583</f>
        <v>0</v>
      </c>
      <c r="M583" s="351"/>
      <c r="N583" s="128"/>
      <c r="O583" s="128"/>
      <c r="P583" s="128"/>
      <c r="Q583" s="128"/>
      <c r="R583" s="128"/>
      <c r="S583" s="352"/>
      <c r="T583" s="49" t="str">
        <f>HLOOKUP(F556,リスト!$N$7:$AC$25,2,)</f>
        <v>対象外</v>
      </c>
      <c r="U583" s="47" t="str">
        <f t="shared" ref="U583:U600" si="598">IF(T583="対象外",IF(J583&gt;0,"補助対象外経費です!!",""),"")</f>
        <v/>
      </c>
    </row>
    <row r="584" spans="1:21">
      <c r="A584" s="1">
        <f t="shared" ref="A584:B584" si="599">A583</f>
        <v>12</v>
      </c>
      <c r="B584" s="1">
        <f t="shared" si="599"/>
        <v>0</v>
      </c>
      <c r="C584" s="319"/>
      <c r="D584" s="328" t="s">
        <v>92</v>
      </c>
      <c r="E584" s="328"/>
      <c r="F584" s="304" t="s">
        <v>77</v>
      </c>
      <c r="G584" s="304"/>
      <c r="H584" s="305"/>
      <c r="I584" s="305"/>
      <c r="J584" s="306"/>
      <c r="K584" s="307"/>
      <c r="L584" s="308">
        <f t="shared" ref="L584:L600" si="600">H584-J584</f>
        <v>0</v>
      </c>
      <c r="M584" s="309"/>
      <c r="N584" s="167"/>
      <c r="O584" s="167"/>
      <c r="P584" s="167"/>
      <c r="Q584" s="167"/>
      <c r="R584" s="167"/>
      <c r="S584" s="310"/>
      <c r="T584" s="49" t="str">
        <f>HLOOKUP(F556,リスト!$N$7:$AC$25,3,)</f>
        <v>対象</v>
      </c>
      <c r="U584" s="47" t="str">
        <f t="shared" si="598"/>
        <v/>
      </c>
    </row>
    <row r="585" spans="1:21">
      <c r="A585" s="1">
        <f t="shared" ref="A585:B585" si="601">A584</f>
        <v>12</v>
      </c>
      <c r="B585" s="1">
        <f t="shared" si="601"/>
        <v>0</v>
      </c>
      <c r="C585" s="319"/>
      <c r="D585" s="328"/>
      <c r="E585" s="328"/>
      <c r="F585" s="353" t="s">
        <v>78</v>
      </c>
      <c r="G585" s="353"/>
      <c r="H585" s="354"/>
      <c r="I585" s="354"/>
      <c r="J585" s="355"/>
      <c r="K585" s="356"/>
      <c r="L585" s="357">
        <f t="shared" si="600"/>
        <v>0</v>
      </c>
      <c r="M585" s="358"/>
      <c r="N585" s="359"/>
      <c r="O585" s="359"/>
      <c r="P585" s="359"/>
      <c r="Q585" s="359"/>
      <c r="R585" s="359"/>
      <c r="S585" s="360"/>
      <c r="T585" s="49" t="str">
        <f>HLOOKUP(F556,リスト!$N$7:$AC$25,4,)</f>
        <v>対象</v>
      </c>
      <c r="U585" s="47" t="str">
        <f t="shared" si="598"/>
        <v/>
      </c>
    </row>
    <row r="586" spans="1:21">
      <c r="A586" s="1">
        <f t="shared" ref="A586:B586" si="602">A585</f>
        <v>12</v>
      </c>
      <c r="B586" s="1">
        <f t="shared" si="602"/>
        <v>0</v>
      </c>
      <c r="C586" s="319"/>
      <c r="D586" s="328"/>
      <c r="E586" s="328"/>
      <c r="F586" s="311" t="s">
        <v>79</v>
      </c>
      <c r="G586" s="311"/>
      <c r="H586" s="312"/>
      <c r="I586" s="312"/>
      <c r="J586" s="313"/>
      <c r="K586" s="314"/>
      <c r="L586" s="315">
        <f t="shared" si="600"/>
        <v>0</v>
      </c>
      <c r="M586" s="316"/>
      <c r="N586" s="168"/>
      <c r="O586" s="168"/>
      <c r="P586" s="168"/>
      <c r="Q586" s="168"/>
      <c r="R586" s="168"/>
      <c r="S586" s="317"/>
      <c r="T586" s="49" t="str">
        <f>HLOOKUP(F556,リスト!$N$7:$AC$25,5,)</f>
        <v>対象</v>
      </c>
      <c r="U586" s="47" t="str">
        <f t="shared" si="598"/>
        <v/>
      </c>
    </row>
    <row r="587" spans="1:21">
      <c r="A587" s="1">
        <f t="shared" ref="A587:B587" si="603">A586</f>
        <v>12</v>
      </c>
      <c r="B587" s="1">
        <f t="shared" si="603"/>
        <v>0</v>
      </c>
      <c r="C587" s="319"/>
      <c r="D587" s="328" t="s">
        <v>93</v>
      </c>
      <c r="E587" s="328"/>
      <c r="F587" s="304" t="s">
        <v>80</v>
      </c>
      <c r="G587" s="304"/>
      <c r="H587" s="305"/>
      <c r="I587" s="305"/>
      <c r="J587" s="306"/>
      <c r="K587" s="307"/>
      <c r="L587" s="308">
        <f t="shared" si="600"/>
        <v>0</v>
      </c>
      <c r="M587" s="309"/>
      <c r="N587" s="167"/>
      <c r="O587" s="167"/>
      <c r="P587" s="167"/>
      <c r="Q587" s="167"/>
      <c r="R587" s="167"/>
      <c r="S587" s="310"/>
      <c r="T587" s="49" t="str">
        <f>HLOOKUP(F556,リスト!$N$7:$AC$25,6,)</f>
        <v>対象</v>
      </c>
      <c r="U587" s="47" t="str">
        <f t="shared" si="598"/>
        <v/>
      </c>
    </row>
    <row r="588" spans="1:21">
      <c r="A588" s="1">
        <f t="shared" ref="A588:B588" si="604">A587</f>
        <v>12</v>
      </c>
      <c r="B588" s="1">
        <f t="shared" si="604"/>
        <v>0</v>
      </c>
      <c r="C588" s="319"/>
      <c r="D588" s="328"/>
      <c r="E588" s="328"/>
      <c r="F588" s="353" t="s">
        <v>82</v>
      </c>
      <c r="G588" s="353"/>
      <c r="H588" s="354"/>
      <c r="I588" s="354"/>
      <c r="J588" s="355"/>
      <c r="K588" s="356"/>
      <c r="L588" s="357">
        <f t="shared" si="600"/>
        <v>0</v>
      </c>
      <c r="M588" s="358"/>
      <c r="N588" s="359"/>
      <c r="O588" s="359"/>
      <c r="P588" s="359"/>
      <c r="Q588" s="359"/>
      <c r="R588" s="359"/>
      <c r="S588" s="360"/>
      <c r="T588" s="49" t="str">
        <f>HLOOKUP(F556,リスト!$N$7:$AC$25,7,)</f>
        <v>対象外</v>
      </c>
      <c r="U588" s="47" t="str">
        <f t="shared" si="598"/>
        <v/>
      </c>
    </row>
    <row r="589" spans="1:21" ht="14.4" customHeight="1">
      <c r="A589" s="1">
        <f t="shared" ref="A589:B589" si="605">A588</f>
        <v>12</v>
      </c>
      <c r="B589" s="1">
        <f t="shared" si="605"/>
        <v>0</v>
      </c>
      <c r="C589" s="319"/>
      <c r="D589" s="328"/>
      <c r="E589" s="328"/>
      <c r="F589" s="353" t="s">
        <v>162</v>
      </c>
      <c r="G589" s="353"/>
      <c r="H589" s="354"/>
      <c r="I589" s="354"/>
      <c r="J589" s="355"/>
      <c r="K589" s="356"/>
      <c r="L589" s="357">
        <f t="shared" si="600"/>
        <v>0</v>
      </c>
      <c r="M589" s="358"/>
      <c r="N589" s="359"/>
      <c r="O589" s="359"/>
      <c r="P589" s="359"/>
      <c r="Q589" s="359"/>
      <c r="R589" s="359"/>
      <c r="S589" s="360"/>
      <c r="T589" s="49" t="str">
        <f>HLOOKUP(F556,リスト!$N$7:$AC$25,8,)</f>
        <v>対象</v>
      </c>
      <c r="U589" s="47" t="str">
        <f t="shared" si="598"/>
        <v/>
      </c>
    </row>
    <row r="590" spans="1:21">
      <c r="A590" s="1">
        <f t="shared" ref="A590:B590" si="606">A589</f>
        <v>12</v>
      </c>
      <c r="B590" s="1">
        <f t="shared" si="606"/>
        <v>0</v>
      </c>
      <c r="C590" s="319"/>
      <c r="D590" s="328"/>
      <c r="E590" s="328"/>
      <c r="F590" s="311" t="s">
        <v>83</v>
      </c>
      <c r="G590" s="311"/>
      <c r="H590" s="312"/>
      <c r="I590" s="312"/>
      <c r="J590" s="313"/>
      <c r="K590" s="314"/>
      <c r="L590" s="315">
        <f t="shared" si="600"/>
        <v>0</v>
      </c>
      <c r="M590" s="316"/>
      <c r="N590" s="168"/>
      <c r="O590" s="168"/>
      <c r="P590" s="168"/>
      <c r="Q590" s="168"/>
      <c r="R590" s="168"/>
      <c r="S590" s="317"/>
      <c r="T590" s="49" t="str">
        <f>HLOOKUP(F556,リスト!$N$7:$AC$25,9,)</f>
        <v>対象</v>
      </c>
      <c r="U590" s="47" t="str">
        <f t="shared" si="598"/>
        <v/>
      </c>
    </row>
    <row r="591" spans="1:21">
      <c r="A591" s="1">
        <f t="shared" ref="A591:B591" si="607">A590</f>
        <v>12</v>
      </c>
      <c r="B591" s="1">
        <f t="shared" si="607"/>
        <v>0</v>
      </c>
      <c r="C591" s="319"/>
      <c r="D591" s="328" t="s">
        <v>94</v>
      </c>
      <c r="E591" s="328"/>
      <c r="F591" s="304" t="s">
        <v>84</v>
      </c>
      <c r="G591" s="304"/>
      <c r="H591" s="305"/>
      <c r="I591" s="305"/>
      <c r="J591" s="306"/>
      <c r="K591" s="307"/>
      <c r="L591" s="308">
        <f t="shared" si="600"/>
        <v>0</v>
      </c>
      <c r="M591" s="309"/>
      <c r="N591" s="167"/>
      <c r="O591" s="167"/>
      <c r="P591" s="167"/>
      <c r="Q591" s="167"/>
      <c r="R591" s="167"/>
      <c r="S591" s="310"/>
      <c r="T591" s="49" t="str">
        <f>HLOOKUP(F556,リスト!$N$7:$AC$25,10,)</f>
        <v>対象</v>
      </c>
      <c r="U591" s="47" t="str">
        <f t="shared" si="598"/>
        <v/>
      </c>
    </row>
    <row r="592" spans="1:21">
      <c r="A592" s="1">
        <f t="shared" ref="A592:B592" si="608">A591</f>
        <v>12</v>
      </c>
      <c r="B592" s="1">
        <f t="shared" si="608"/>
        <v>0</v>
      </c>
      <c r="C592" s="319"/>
      <c r="D592" s="328"/>
      <c r="E592" s="328"/>
      <c r="F592" s="353" t="s">
        <v>85</v>
      </c>
      <c r="G592" s="353"/>
      <c r="H592" s="354"/>
      <c r="I592" s="354"/>
      <c r="J592" s="355"/>
      <c r="K592" s="356"/>
      <c r="L592" s="357">
        <f t="shared" si="600"/>
        <v>0</v>
      </c>
      <c r="M592" s="358"/>
      <c r="N592" s="359"/>
      <c r="O592" s="359"/>
      <c r="P592" s="359"/>
      <c r="Q592" s="359"/>
      <c r="R592" s="359"/>
      <c r="S592" s="360"/>
      <c r="T592" s="49" t="str">
        <f>HLOOKUP(F556,リスト!$N$7:$AC$25,11,)</f>
        <v>対象外</v>
      </c>
      <c r="U592" s="47" t="str">
        <f t="shared" si="598"/>
        <v/>
      </c>
    </row>
    <row r="593" spans="1:22">
      <c r="A593" s="1">
        <f t="shared" ref="A593:B593" si="609">A592</f>
        <v>12</v>
      </c>
      <c r="B593" s="1">
        <f t="shared" si="609"/>
        <v>0</v>
      </c>
      <c r="C593" s="319"/>
      <c r="D593" s="328"/>
      <c r="E593" s="328"/>
      <c r="F593" s="311" t="s">
        <v>86</v>
      </c>
      <c r="G593" s="311"/>
      <c r="H593" s="312"/>
      <c r="I593" s="312"/>
      <c r="J593" s="313"/>
      <c r="K593" s="314"/>
      <c r="L593" s="315">
        <f t="shared" si="600"/>
        <v>0</v>
      </c>
      <c r="M593" s="316"/>
      <c r="N593" s="168"/>
      <c r="O593" s="168"/>
      <c r="P593" s="168"/>
      <c r="Q593" s="168"/>
      <c r="R593" s="168"/>
      <c r="S593" s="317"/>
      <c r="T593" s="49" t="str">
        <f>HLOOKUP(F556,リスト!$N$7:$AC$25,12,)</f>
        <v>対象</v>
      </c>
      <c r="U593" s="47" t="str">
        <f t="shared" si="598"/>
        <v/>
      </c>
    </row>
    <row r="594" spans="1:22">
      <c r="A594" s="1">
        <f t="shared" ref="A594:B594" si="610">A593</f>
        <v>12</v>
      </c>
      <c r="B594" s="1">
        <f t="shared" si="610"/>
        <v>0</v>
      </c>
      <c r="C594" s="319"/>
      <c r="D594" s="328" t="s">
        <v>95</v>
      </c>
      <c r="E594" s="328"/>
      <c r="F594" s="328" t="s">
        <v>95</v>
      </c>
      <c r="G594" s="328"/>
      <c r="H594" s="347"/>
      <c r="I594" s="347"/>
      <c r="J594" s="348"/>
      <c r="K594" s="349"/>
      <c r="L594" s="350">
        <f t="shared" si="600"/>
        <v>0</v>
      </c>
      <c r="M594" s="351"/>
      <c r="N594" s="128"/>
      <c r="O594" s="128"/>
      <c r="P594" s="128"/>
      <c r="Q594" s="128"/>
      <c r="R594" s="128"/>
      <c r="S594" s="352"/>
      <c r="T594" s="49" t="str">
        <f>HLOOKUP(F556,リスト!$N$7:$AC$25,13,)</f>
        <v>対象外</v>
      </c>
      <c r="U594" s="47" t="str">
        <f t="shared" si="598"/>
        <v/>
      </c>
    </row>
    <row r="595" spans="1:22">
      <c r="A595" s="1">
        <f t="shared" ref="A595:B595" si="611">A594</f>
        <v>12</v>
      </c>
      <c r="B595" s="1">
        <f t="shared" si="611"/>
        <v>0</v>
      </c>
      <c r="C595" s="319"/>
      <c r="D595" s="327" t="s">
        <v>98</v>
      </c>
      <c r="E595" s="328"/>
      <c r="F595" s="304" t="s">
        <v>87</v>
      </c>
      <c r="G595" s="304"/>
      <c r="H595" s="305"/>
      <c r="I595" s="305"/>
      <c r="J595" s="306"/>
      <c r="K595" s="307"/>
      <c r="L595" s="308">
        <f t="shared" si="600"/>
        <v>0</v>
      </c>
      <c r="M595" s="309"/>
      <c r="N595" s="167"/>
      <c r="O595" s="167"/>
      <c r="P595" s="167"/>
      <c r="Q595" s="167"/>
      <c r="R595" s="167"/>
      <c r="S595" s="310"/>
      <c r="T595" s="49" t="str">
        <f>HLOOKUP(F556,リスト!$N$7:$AC$25,14,)</f>
        <v>対象</v>
      </c>
      <c r="U595" s="47" t="str">
        <f t="shared" si="598"/>
        <v/>
      </c>
    </row>
    <row r="596" spans="1:22">
      <c r="A596" s="1">
        <f t="shared" ref="A596:B596" si="612">A595</f>
        <v>12</v>
      </c>
      <c r="B596" s="1">
        <f t="shared" si="612"/>
        <v>0</v>
      </c>
      <c r="C596" s="319"/>
      <c r="D596" s="328"/>
      <c r="E596" s="328"/>
      <c r="F596" s="311" t="s">
        <v>88</v>
      </c>
      <c r="G596" s="311"/>
      <c r="H596" s="312"/>
      <c r="I596" s="312"/>
      <c r="J596" s="313"/>
      <c r="K596" s="314"/>
      <c r="L596" s="315">
        <f t="shared" si="600"/>
        <v>0</v>
      </c>
      <c r="M596" s="316"/>
      <c r="N596" s="168"/>
      <c r="O596" s="168"/>
      <c r="P596" s="168"/>
      <c r="Q596" s="168"/>
      <c r="R596" s="168"/>
      <c r="S596" s="317"/>
      <c r="T596" s="49" t="str">
        <f>HLOOKUP(F556,リスト!$N$7:$AC$25,15,)</f>
        <v>対象</v>
      </c>
      <c r="U596" s="47" t="str">
        <f t="shared" si="598"/>
        <v/>
      </c>
    </row>
    <row r="597" spans="1:22">
      <c r="A597" s="1">
        <f t="shared" ref="A597:B597" si="613">A596</f>
        <v>12</v>
      </c>
      <c r="B597" s="1">
        <f t="shared" si="613"/>
        <v>0</v>
      </c>
      <c r="C597" s="319"/>
      <c r="D597" s="346" t="s">
        <v>96</v>
      </c>
      <c r="E597" s="346"/>
      <c r="F597" s="328" t="s">
        <v>89</v>
      </c>
      <c r="G597" s="328"/>
      <c r="H597" s="347"/>
      <c r="I597" s="347"/>
      <c r="J597" s="348"/>
      <c r="K597" s="349"/>
      <c r="L597" s="350">
        <f t="shared" si="600"/>
        <v>0</v>
      </c>
      <c r="M597" s="351"/>
      <c r="N597" s="128"/>
      <c r="O597" s="128"/>
      <c r="P597" s="128"/>
      <c r="Q597" s="128"/>
      <c r="R597" s="128"/>
      <c r="S597" s="352"/>
      <c r="T597" s="49" t="str">
        <f>HLOOKUP(F556,リスト!$N$7:$AC$25,16,)</f>
        <v>対象</v>
      </c>
      <c r="U597" s="47" t="str">
        <f t="shared" si="598"/>
        <v/>
      </c>
    </row>
    <row r="598" spans="1:22">
      <c r="A598" s="1">
        <f t="shared" ref="A598:B598" si="614">A597</f>
        <v>12</v>
      </c>
      <c r="B598" s="1">
        <f t="shared" si="614"/>
        <v>0</v>
      </c>
      <c r="C598" s="319"/>
      <c r="D598" s="328" t="s">
        <v>97</v>
      </c>
      <c r="E598" s="328"/>
      <c r="F598" s="304" t="s">
        <v>90</v>
      </c>
      <c r="G598" s="304"/>
      <c r="H598" s="305"/>
      <c r="I598" s="305"/>
      <c r="J598" s="306"/>
      <c r="K598" s="307"/>
      <c r="L598" s="308">
        <f t="shared" si="600"/>
        <v>0</v>
      </c>
      <c r="M598" s="309"/>
      <c r="N598" s="167"/>
      <c r="O598" s="167"/>
      <c r="P598" s="167"/>
      <c r="Q598" s="167"/>
      <c r="R598" s="167"/>
      <c r="S598" s="310"/>
      <c r="T598" s="49" t="str">
        <f>HLOOKUP(F556,リスト!$N$7:$AC$25,17,)</f>
        <v>対象</v>
      </c>
      <c r="U598" s="47" t="str">
        <f t="shared" si="598"/>
        <v/>
      </c>
    </row>
    <row r="599" spans="1:22">
      <c r="A599" s="1">
        <f t="shared" ref="A599:B599" si="615">A598</f>
        <v>12</v>
      </c>
      <c r="B599" s="1">
        <f t="shared" si="615"/>
        <v>0</v>
      </c>
      <c r="C599" s="319"/>
      <c r="D599" s="328"/>
      <c r="E599" s="328"/>
      <c r="F599" s="311" t="s">
        <v>91</v>
      </c>
      <c r="G599" s="311"/>
      <c r="H599" s="312"/>
      <c r="I599" s="312"/>
      <c r="J599" s="313"/>
      <c r="K599" s="314"/>
      <c r="L599" s="315">
        <f t="shared" si="600"/>
        <v>0</v>
      </c>
      <c r="M599" s="316"/>
      <c r="N599" s="168"/>
      <c r="O599" s="168"/>
      <c r="P599" s="168"/>
      <c r="Q599" s="168"/>
      <c r="R599" s="168"/>
      <c r="S599" s="317"/>
      <c r="T599" s="49" t="str">
        <f>HLOOKUP(F556,リスト!$N$7:$AC$25,18,)</f>
        <v>対象外</v>
      </c>
      <c r="U599" s="47" t="str">
        <f t="shared" si="598"/>
        <v/>
      </c>
    </row>
    <row r="600" spans="1:22" ht="15" thickBot="1">
      <c r="A600" s="1">
        <f t="shared" ref="A600:B600" si="616">A599</f>
        <v>12</v>
      </c>
      <c r="B600" s="1">
        <f t="shared" si="616"/>
        <v>0</v>
      </c>
      <c r="C600" s="319"/>
      <c r="D600" s="329" t="s">
        <v>70</v>
      </c>
      <c r="E600" s="329"/>
      <c r="F600" s="329" t="s">
        <v>70</v>
      </c>
      <c r="G600" s="329"/>
      <c r="H600" s="330"/>
      <c r="I600" s="330"/>
      <c r="J600" s="331"/>
      <c r="K600" s="332"/>
      <c r="L600" s="333">
        <f t="shared" si="600"/>
        <v>0</v>
      </c>
      <c r="M600" s="334"/>
      <c r="N600" s="335"/>
      <c r="O600" s="335"/>
      <c r="P600" s="335"/>
      <c r="Q600" s="335"/>
      <c r="R600" s="335"/>
      <c r="S600" s="336"/>
      <c r="T600" s="49" t="str">
        <f>HLOOKUP(F556,リスト!$N$7:$AC$25,19,)</f>
        <v>対象</v>
      </c>
      <c r="U600" s="47" t="str">
        <f t="shared" si="598"/>
        <v/>
      </c>
    </row>
    <row r="601" spans="1:22" ht="15.6" thickTop="1" thickBot="1">
      <c r="A601" s="1">
        <f t="shared" ref="A601:B601" si="617">A600</f>
        <v>12</v>
      </c>
      <c r="B601" s="1">
        <f t="shared" si="617"/>
        <v>0</v>
      </c>
      <c r="C601" s="320"/>
      <c r="D601" s="337" t="s">
        <v>71</v>
      </c>
      <c r="E601" s="338"/>
      <c r="F601" s="338"/>
      <c r="G601" s="339"/>
      <c r="H601" s="340">
        <f>SUM(H583:I600)</f>
        <v>0</v>
      </c>
      <c r="I601" s="340"/>
      <c r="J601" s="341">
        <f t="shared" ref="J601" si="618">SUM(J583:K600)</f>
        <v>0</v>
      </c>
      <c r="K601" s="342"/>
      <c r="L601" s="342">
        <f t="shared" ref="L601" si="619">SUM(L583:M600)</f>
        <v>0</v>
      </c>
      <c r="M601" s="343"/>
      <c r="N601" s="344"/>
      <c r="O601" s="344"/>
      <c r="P601" s="344"/>
      <c r="Q601" s="344"/>
      <c r="R601" s="344"/>
      <c r="S601" s="345"/>
      <c r="T601" s="49"/>
    </row>
    <row r="602" spans="1:22">
      <c r="A602" s="1">
        <f>F605</f>
        <v>13</v>
      </c>
      <c r="B602" s="1">
        <f>IF(H626&gt;0,1,0)</f>
        <v>0</v>
      </c>
      <c r="C602" s="179" t="s">
        <v>41</v>
      </c>
      <c r="D602" s="179"/>
      <c r="E602" s="179"/>
      <c r="U602" s="11" t="s">
        <v>43</v>
      </c>
      <c r="V602" s="11" t="s">
        <v>157</v>
      </c>
    </row>
    <row r="603" spans="1:22">
      <c r="A603" s="1">
        <f>A602</f>
        <v>13</v>
      </c>
      <c r="B603" s="1">
        <f>B602</f>
        <v>0</v>
      </c>
      <c r="C603" s="223" t="str">
        <f>"トップスポーツクラブ強化事業　"&amp;基本!$G$24</f>
        <v>トップスポーツクラブ強化事業　事業計画書</v>
      </c>
      <c r="D603" s="223"/>
      <c r="E603" s="223"/>
      <c r="F603" s="223"/>
      <c r="G603" s="223"/>
      <c r="H603" s="223"/>
      <c r="I603" s="223"/>
      <c r="J603" s="223"/>
      <c r="K603" s="223"/>
      <c r="L603" s="223"/>
      <c r="M603" s="223"/>
      <c r="N603" s="223"/>
      <c r="O603" s="223"/>
      <c r="P603" s="223"/>
      <c r="Q603" s="223"/>
      <c r="R603" s="223"/>
      <c r="S603" s="223"/>
      <c r="U603" s="16" t="str">
        <f t="shared" ref="U603:V606" si="620">IF(U553="","",U553)</f>
        <v>トップスポーツクラブ強化事業</v>
      </c>
      <c r="V603" s="16" t="str">
        <f t="shared" si="620"/>
        <v>トップクラブ</v>
      </c>
    </row>
    <row r="604" spans="1:22" ht="15" thickBot="1">
      <c r="A604" s="1">
        <f t="shared" ref="A604:B604" si="621">A603</f>
        <v>13</v>
      </c>
      <c r="B604" s="1">
        <f t="shared" si="621"/>
        <v>0</v>
      </c>
      <c r="C604" s="386" t="s">
        <v>42</v>
      </c>
      <c r="D604" s="386"/>
      <c r="U604" s="28" t="str">
        <f t="shared" si="620"/>
        <v/>
      </c>
      <c r="V604" s="28" t="str">
        <f t="shared" si="620"/>
        <v/>
      </c>
    </row>
    <row r="605" spans="1:22" ht="15" thickBot="1">
      <c r="A605" s="1">
        <f t="shared" ref="A605:B605" si="622">A604</f>
        <v>13</v>
      </c>
      <c r="B605" s="1">
        <f t="shared" si="622"/>
        <v>0</v>
      </c>
      <c r="C605" s="413" t="s">
        <v>44</v>
      </c>
      <c r="D605" s="414"/>
      <c r="E605" s="414"/>
      <c r="F605" s="415">
        <f>F555+1</f>
        <v>13</v>
      </c>
      <c r="G605" s="416"/>
      <c r="U605" s="28" t="str">
        <f t="shared" si="620"/>
        <v/>
      </c>
      <c r="V605" s="28" t="str">
        <f t="shared" si="620"/>
        <v/>
      </c>
    </row>
    <row r="606" spans="1:22">
      <c r="A606" s="1">
        <f t="shared" ref="A606:B606" si="623">A605</f>
        <v>13</v>
      </c>
      <c r="B606" s="1">
        <f t="shared" si="623"/>
        <v>0</v>
      </c>
      <c r="C606" s="417" t="s">
        <v>43</v>
      </c>
      <c r="D606" s="361"/>
      <c r="E606" s="361"/>
      <c r="F606" s="418" t="s">
        <v>26</v>
      </c>
      <c r="G606" s="418"/>
      <c r="H606" s="418"/>
      <c r="I606" s="418"/>
      <c r="J606" s="418"/>
      <c r="K606" s="418"/>
      <c r="L606" s="418"/>
      <c r="M606" s="361" t="s">
        <v>47</v>
      </c>
      <c r="N606" s="361"/>
      <c r="O606" s="361"/>
      <c r="P606" s="418"/>
      <c r="Q606" s="418"/>
      <c r="R606" s="418"/>
      <c r="S606" s="419"/>
      <c r="T606" s="64" t="str">
        <f>IF(F606="","",VLOOKUP(F606,U603:V606,2,))</f>
        <v>トップクラブ</v>
      </c>
      <c r="U606" s="18" t="str">
        <f t="shared" si="620"/>
        <v/>
      </c>
      <c r="V606" s="18" t="str">
        <f t="shared" si="620"/>
        <v/>
      </c>
    </row>
    <row r="607" spans="1:22">
      <c r="A607" s="1">
        <f t="shared" ref="A607:B607" si="624">A606</f>
        <v>13</v>
      </c>
      <c r="B607" s="1">
        <f t="shared" si="624"/>
        <v>0</v>
      </c>
      <c r="C607" s="404" t="s">
        <v>141</v>
      </c>
      <c r="D607" s="405"/>
      <c r="E607" s="403"/>
      <c r="F607" s="406"/>
      <c r="G607" s="407"/>
      <c r="H607" s="407"/>
      <c r="I607" s="407"/>
      <c r="J607" s="407"/>
      <c r="K607" s="407"/>
      <c r="L607" s="407"/>
      <c r="M607" s="407"/>
      <c r="N607" s="407"/>
      <c r="O607" s="407"/>
      <c r="P607" s="407"/>
      <c r="Q607" s="407"/>
      <c r="R607" s="407"/>
      <c r="S607" s="408"/>
      <c r="U607" s="50"/>
    </row>
    <row r="608" spans="1:22">
      <c r="A608" s="1">
        <f t="shared" ref="A608:B608" si="625">A607</f>
        <v>13</v>
      </c>
      <c r="B608" s="1">
        <f t="shared" si="625"/>
        <v>0</v>
      </c>
      <c r="C608" s="398" t="s">
        <v>45</v>
      </c>
      <c r="D608" s="362"/>
      <c r="E608" s="362"/>
      <c r="F608" s="409"/>
      <c r="G608" s="410"/>
      <c r="H608" s="410"/>
      <c r="I608" s="20" t="str">
        <f>IF(F608="","～",IF(J608="","","～"))</f>
        <v>～</v>
      </c>
      <c r="J608" s="410"/>
      <c r="K608" s="410"/>
      <c r="L608" s="410"/>
      <c r="M608" s="21" t="s">
        <v>46</v>
      </c>
      <c r="N608" s="411" t="str">
        <f>IF(T608=1,IF(F608="","",IF(J608="","",IF(F608=J608,"日帰り",(J608-F608)&amp;"泊"&amp;(J608-F608+1)&amp;"日"))),"")</f>
        <v/>
      </c>
      <c r="O608" s="411"/>
      <c r="P608" s="411"/>
      <c r="Q608" s="13" t="s">
        <v>62</v>
      </c>
      <c r="R608" s="192"/>
      <c r="S608" s="412"/>
      <c r="T608" s="48">
        <v>0</v>
      </c>
    </row>
    <row r="609" spans="1:24">
      <c r="A609" s="1">
        <f t="shared" ref="A609:B609" si="626">A608</f>
        <v>13</v>
      </c>
      <c r="B609" s="1">
        <f t="shared" si="626"/>
        <v>0</v>
      </c>
      <c r="C609" s="398" t="s">
        <v>48</v>
      </c>
      <c r="D609" s="387" t="s">
        <v>49</v>
      </c>
      <c r="E609" s="387"/>
      <c r="F609" s="399"/>
      <c r="G609" s="399"/>
      <c r="H609" s="399"/>
      <c r="I609" s="399"/>
      <c r="J609" s="399"/>
      <c r="K609" s="399"/>
      <c r="L609" s="399"/>
      <c r="M609" s="399"/>
      <c r="N609" s="399"/>
      <c r="O609" s="399"/>
      <c r="P609" s="399"/>
      <c r="Q609" s="399"/>
      <c r="R609" s="399"/>
      <c r="S609" s="400"/>
      <c r="U609" s="154" t="s">
        <v>47</v>
      </c>
      <c r="V609" s="154"/>
      <c r="W609" s="154"/>
      <c r="X609" s="154"/>
    </row>
    <row r="610" spans="1:24">
      <c r="A610" s="1">
        <f t="shared" ref="A610:B610" si="627">A609</f>
        <v>13</v>
      </c>
      <c r="B610" s="1">
        <f t="shared" si="627"/>
        <v>0</v>
      </c>
      <c r="C610" s="398"/>
      <c r="D610" s="395" t="s">
        <v>7</v>
      </c>
      <c r="E610" s="395"/>
      <c r="F610" s="396"/>
      <c r="G610" s="396"/>
      <c r="H610" s="396"/>
      <c r="I610" s="396"/>
      <c r="J610" s="396"/>
      <c r="K610" s="396"/>
      <c r="L610" s="396"/>
      <c r="M610" s="396"/>
      <c r="N610" s="396"/>
      <c r="O610" s="396"/>
      <c r="P610" s="396"/>
      <c r="Q610" s="396"/>
      <c r="R610" s="396"/>
      <c r="S610" s="397"/>
      <c r="U610" s="61" t="str">
        <f>U603</f>
        <v>トップスポーツクラブ強化事業</v>
      </c>
      <c r="V610" s="61" t="str">
        <f>U604</f>
        <v/>
      </c>
      <c r="W610" s="61" t="str">
        <f>U605</f>
        <v/>
      </c>
      <c r="X610" s="61" t="str">
        <f>U606</f>
        <v/>
      </c>
    </row>
    <row r="611" spans="1:24">
      <c r="A611" s="1">
        <f t="shared" ref="A611:B611" si="628">A610</f>
        <v>13</v>
      </c>
      <c r="B611" s="1">
        <f t="shared" si="628"/>
        <v>0</v>
      </c>
      <c r="C611" s="398" t="s">
        <v>50</v>
      </c>
      <c r="D611" s="387" t="s">
        <v>49</v>
      </c>
      <c r="E611" s="387"/>
      <c r="F611" s="399"/>
      <c r="G611" s="399"/>
      <c r="H611" s="399"/>
      <c r="I611" s="399"/>
      <c r="J611" s="399"/>
      <c r="K611" s="399"/>
      <c r="L611" s="399"/>
      <c r="M611" s="399"/>
      <c r="N611" s="399"/>
      <c r="O611" s="399"/>
      <c r="P611" s="399"/>
      <c r="Q611" s="399"/>
      <c r="R611" s="399"/>
      <c r="S611" s="400"/>
      <c r="U611" s="6" t="str">
        <f t="shared" ref="U611:X614" si="629">IF(U561="","",U561)</f>
        <v>①強化活動</v>
      </c>
      <c r="V611" s="6" t="str">
        <f t="shared" si="629"/>
        <v/>
      </c>
      <c r="W611" s="6" t="str">
        <f t="shared" si="629"/>
        <v/>
      </c>
      <c r="X611" s="6" t="str">
        <f t="shared" si="629"/>
        <v/>
      </c>
    </row>
    <row r="612" spans="1:24">
      <c r="A612" s="1">
        <f t="shared" ref="A612:B612" si="630">A611</f>
        <v>13</v>
      </c>
      <c r="B612" s="1">
        <f t="shared" si="630"/>
        <v>0</v>
      </c>
      <c r="C612" s="398"/>
      <c r="D612" s="395" t="s">
        <v>7</v>
      </c>
      <c r="E612" s="395"/>
      <c r="F612" s="396"/>
      <c r="G612" s="396"/>
      <c r="H612" s="396"/>
      <c r="I612" s="396"/>
      <c r="J612" s="396"/>
      <c r="K612" s="396"/>
      <c r="L612" s="396"/>
      <c r="M612" s="396"/>
      <c r="N612" s="396"/>
      <c r="O612" s="396"/>
      <c r="P612" s="396"/>
      <c r="Q612" s="396"/>
      <c r="R612" s="396"/>
      <c r="S612" s="397"/>
      <c r="U612" s="8" t="str">
        <f t="shared" si="629"/>
        <v>②トップ招へい</v>
      </c>
      <c r="V612" s="8" t="str">
        <f t="shared" si="629"/>
        <v/>
      </c>
      <c r="W612" s="8" t="str">
        <f t="shared" si="629"/>
        <v/>
      </c>
      <c r="X612" s="8" t="str">
        <f t="shared" si="629"/>
        <v/>
      </c>
    </row>
    <row r="613" spans="1:24">
      <c r="A613" s="1">
        <f t="shared" ref="A613:B613" si="631">A612</f>
        <v>13</v>
      </c>
      <c r="B613" s="1">
        <f t="shared" si="631"/>
        <v>0</v>
      </c>
      <c r="C613" s="401" t="s">
        <v>51</v>
      </c>
      <c r="D613" s="362" t="s">
        <v>52</v>
      </c>
      <c r="E613" s="362"/>
      <c r="F613" s="362" t="s">
        <v>55</v>
      </c>
      <c r="G613" s="402"/>
      <c r="H613" s="369" t="s">
        <v>56</v>
      </c>
      <c r="I613" s="367"/>
      <c r="J613" s="403" t="s">
        <v>57</v>
      </c>
      <c r="K613" s="402"/>
      <c r="L613" s="369" t="s">
        <v>58</v>
      </c>
      <c r="M613" s="367"/>
      <c r="N613" s="403" t="s">
        <v>59</v>
      </c>
      <c r="O613" s="402"/>
      <c r="P613" s="369" t="s">
        <v>60</v>
      </c>
      <c r="Q613" s="362"/>
      <c r="R613" s="403" t="s">
        <v>32</v>
      </c>
      <c r="S613" s="366"/>
      <c r="U613" s="8" t="str">
        <f t="shared" si="629"/>
        <v/>
      </c>
      <c r="V613" s="8" t="str">
        <f t="shared" si="629"/>
        <v/>
      </c>
      <c r="W613" s="8" t="str">
        <f t="shared" si="629"/>
        <v/>
      </c>
      <c r="X613" s="8" t="str">
        <f t="shared" si="629"/>
        <v/>
      </c>
    </row>
    <row r="614" spans="1:24">
      <c r="A614" s="1">
        <f t="shared" ref="A614:B614" si="632">A613</f>
        <v>13</v>
      </c>
      <c r="B614" s="1">
        <f t="shared" si="632"/>
        <v>0</v>
      </c>
      <c r="C614" s="398"/>
      <c r="D614" s="387" t="s">
        <v>53</v>
      </c>
      <c r="E614" s="387"/>
      <c r="F614" s="51" t="s">
        <v>134</v>
      </c>
      <c r="G614" s="22" t="s">
        <v>61</v>
      </c>
      <c r="H614" s="53" t="s">
        <v>134</v>
      </c>
      <c r="I614" s="23" t="s">
        <v>61</v>
      </c>
      <c r="J614" s="55" t="s">
        <v>134</v>
      </c>
      <c r="K614" s="22" t="s">
        <v>61</v>
      </c>
      <c r="L614" s="53" t="s">
        <v>134</v>
      </c>
      <c r="M614" s="23" t="s">
        <v>61</v>
      </c>
      <c r="N614" s="55" t="s">
        <v>134</v>
      </c>
      <c r="O614" s="22" t="s">
        <v>61</v>
      </c>
      <c r="P614" s="53" t="s">
        <v>134</v>
      </c>
      <c r="Q614" s="24" t="s">
        <v>61</v>
      </c>
      <c r="R614" s="22">
        <f>指導者!V$35</f>
        <v>0</v>
      </c>
      <c r="S614" s="29" t="s">
        <v>61</v>
      </c>
      <c r="U614" s="10" t="str">
        <f t="shared" si="629"/>
        <v/>
      </c>
      <c r="V614" s="10" t="str">
        <f t="shared" si="629"/>
        <v/>
      </c>
      <c r="W614" s="10" t="str">
        <f t="shared" si="629"/>
        <v/>
      </c>
      <c r="X614" s="10" t="str">
        <f t="shared" si="629"/>
        <v/>
      </c>
    </row>
    <row r="615" spans="1:24">
      <c r="A615" s="1">
        <f t="shared" ref="A615:B615" si="633">A614</f>
        <v>13</v>
      </c>
      <c r="B615" s="1">
        <f t="shared" si="633"/>
        <v>0</v>
      </c>
      <c r="C615" s="398"/>
      <c r="D615" s="395" t="s">
        <v>54</v>
      </c>
      <c r="E615" s="395"/>
      <c r="F615" s="52" t="s">
        <v>134</v>
      </c>
      <c r="G615" s="25" t="s">
        <v>61</v>
      </c>
      <c r="H615" s="54" t="s">
        <v>134</v>
      </c>
      <c r="I615" s="26" t="s">
        <v>61</v>
      </c>
      <c r="J615" s="56" t="s">
        <v>134</v>
      </c>
      <c r="K615" s="25" t="s">
        <v>61</v>
      </c>
      <c r="L615" s="54" t="s">
        <v>134</v>
      </c>
      <c r="M615" s="26" t="s">
        <v>61</v>
      </c>
      <c r="N615" s="56" t="s">
        <v>134</v>
      </c>
      <c r="O615" s="25" t="s">
        <v>61</v>
      </c>
      <c r="P615" s="54" t="s">
        <v>134</v>
      </c>
      <c r="Q615" s="27" t="s">
        <v>61</v>
      </c>
      <c r="R615" s="25">
        <f>選手!V$332</f>
        <v>0</v>
      </c>
      <c r="S615" s="30" t="s">
        <v>61</v>
      </c>
    </row>
    <row r="616" spans="1:24">
      <c r="A616" s="1">
        <f t="shared" ref="A616:B616" si="634">A615</f>
        <v>13</v>
      </c>
      <c r="B616" s="1">
        <f t="shared" si="634"/>
        <v>0</v>
      </c>
      <c r="C616" s="370" t="s">
        <v>63</v>
      </c>
      <c r="D616" s="371"/>
      <c r="E616" s="372"/>
      <c r="F616" s="287"/>
      <c r="G616" s="379"/>
      <c r="H616" s="379"/>
      <c r="I616" s="379"/>
      <c r="J616" s="379"/>
      <c r="K616" s="379"/>
      <c r="L616" s="379"/>
      <c r="M616" s="379"/>
      <c r="N616" s="379"/>
      <c r="O616" s="379"/>
      <c r="P616" s="379"/>
      <c r="Q616" s="379"/>
      <c r="R616" s="379"/>
      <c r="S616" s="380"/>
    </row>
    <row r="617" spans="1:24">
      <c r="A617" s="1">
        <f t="shared" ref="A617:B617" si="635">A616</f>
        <v>13</v>
      </c>
      <c r="B617" s="1">
        <f t="shared" si="635"/>
        <v>0</v>
      </c>
      <c r="C617" s="373"/>
      <c r="D617" s="374"/>
      <c r="E617" s="375"/>
      <c r="F617" s="289"/>
      <c r="G617" s="381"/>
      <c r="H617" s="381"/>
      <c r="I617" s="381"/>
      <c r="J617" s="381"/>
      <c r="K617" s="381"/>
      <c r="L617" s="381"/>
      <c r="M617" s="381"/>
      <c r="N617" s="381"/>
      <c r="O617" s="381"/>
      <c r="P617" s="381"/>
      <c r="Q617" s="381"/>
      <c r="R617" s="381"/>
      <c r="S617" s="382"/>
    </row>
    <row r="618" spans="1:24">
      <c r="A618" s="1">
        <f t="shared" ref="A618:B618" si="636">A617</f>
        <v>13</v>
      </c>
      <c r="B618" s="1">
        <f t="shared" si="636"/>
        <v>0</v>
      </c>
      <c r="C618" s="373"/>
      <c r="D618" s="374"/>
      <c r="E618" s="375"/>
      <c r="F618" s="289"/>
      <c r="G618" s="381"/>
      <c r="H618" s="381"/>
      <c r="I618" s="381"/>
      <c r="J618" s="381"/>
      <c r="K618" s="381"/>
      <c r="L618" s="381"/>
      <c r="M618" s="381"/>
      <c r="N618" s="381"/>
      <c r="O618" s="381"/>
      <c r="P618" s="381"/>
      <c r="Q618" s="381"/>
      <c r="R618" s="381"/>
      <c r="S618" s="382"/>
    </row>
    <row r="619" spans="1:24">
      <c r="A619" s="1">
        <f t="shared" ref="A619:B619" si="637">A618</f>
        <v>13</v>
      </c>
      <c r="B619" s="1">
        <f t="shared" si="637"/>
        <v>0</v>
      </c>
      <c r="C619" s="373"/>
      <c r="D619" s="374"/>
      <c r="E619" s="375"/>
      <c r="F619" s="289"/>
      <c r="G619" s="381"/>
      <c r="H619" s="381"/>
      <c r="I619" s="381"/>
      <c r="J619" s="381"/>
      <c r="K619" s="381"/>
      <c r="L619" s="381"/>
      <c r="M619" s="381"/>
      <c r="N619" s="381"/>
      <c r="O619" s="381"/>
      <c r="P619" s="381"/>
      <c r="Q619" s="381"/>
      <c r="R619" s="381"/>
      <c r="S619" s="382"/>
    </row>
    <row r="620" spans="1:24">
      <c r="A620" s="1">
        <f t="shared" ref="A620:B620" si="638">A619</f>
        <v>13</v>
      </c>
      <c r="B620" s="1">
        <f t="shared" si="638"/>
        <v>0</v>
      </c>
      <c r="C620" s="373"/>
      <c r="D620" s="374"/>
      <c r="E620" s="375"/>
      <c r="F620" s="289"/>
      <c r="G620" s="381"/>
      <c r="H620" s="381"/>
      <c r="I620" s="381"/>
      <c r="J620" s="381"/>
      <c r="K620" s="381"/>
      <c r="L620" s="381"/>
      <c r="M620" s="381"/>
      <c r="N620" s="381"/>
      <c r="O620" s="381"/>
      <c r="P620" s="381"/>
      <c r="Q620" s="381"/>
      <c r="R620" s="381"/>
      <c r="S620" s="382"/>
    </row>
    <row r="621" spans="1:24">
      <c r="A621" s="1">
        <f t="shared" ref="A621:B621" si="639">A620</f>
        <v>13</v>
      </c>
      <c r="B621" s="1">
        <f t="shared" si="639"/>
        <v>0</v>
      </c>
      <c r="C621" s="373"/>
      <c r="D621" s="374"/>
      <c r="E621" s="375"/>
      <c r="F621" s="289"/>
      <c r="G621" s="381"/>
      <c r="H621" s="381"/>
      <c r="I621" s="381"/>
      <c r="J621" s="381"/>
      <c r="K621" s="381"/>
      <c r="L621" s="381"/>
      <c r="M621" s="381"/>
      <c r="N621" s="381"/>
      <c r="O621" s="381"/>
      <c r="P621" s="381"/>
      <c r="Q621" s="381"/>
      <c r="R621" s="381"/>
      <c r="S621" s="382"/>
    </row>
    <row r="622" spans="1:24" ht="15" thickBot="1">
      <c r="A622" s="1">
        <f t="shared" ref="A622:B622" si="640">A621</f>
        <v>13</v>
      </c>
      <c r="B622" s="1">
        <f t="shared" si="640"/>
        <v>0</v>
      </c>
      <c r="C622" s="376"/>
      <c r="D622" s="377"/>
      <c r="E622" s="378"/>
      <c r="F622" s="383"/>
      <c r="G622" s="384"/>
      <c r="H622" s="384"/>
      <c r="I622" s="384"/>
      <c r="J622" s="384"/>
      <c r="K622" s="384"/>
      <c r="L622" s="384"/>
      <c r="M622" s="384"/>
      <c r="N622" s="384"/>
      <c r="O622" s="384"/>
      <c r="P622" s="384"/>
      <c r="Q622" s="384"/>
      <c r="R622" s="384"/>
      <c r="S622" s="385"/>
    </row>
    <row r="623" spans="1:24">
      <c r="A623" s="1">
        <f t="shared" ref="A623:B623" si="641">A622</f>
        <v>13</v>
      </c>
      <c r="B623" s="1">
        <f t="shared" si="641"/>
        <v>0</v>
      </c>
    </row>
    <row r="624" spans="1:24" ht="15" thickBot="1">
      <c r="A624" s="1">
        <f t="shared" ref="A624:B624" si="642">A623</f>
        <v>13</v>
      </c>
      <c r="B624" s="1">
        <f t="shared" si="642"/>
        <v>0</v>
      </c>
      <c r="C624" s="386" t="s">
        <v>64</v>
      </c>
      <c r="D624" s="386"/>
      <c r="Q624" s="323" t="s">
        <v>65</v>
      </c>
      <c r="R624" s="323"/>
      <c r="S624" s="323"/>
    </row>
    <row r="625" spans="1:21">
      <c r="A625" s="1">
        <f t="shared" ref="A625:B625" si="643">A624</f>
        <v>13</v>
      </c>
      <c r="B625" s="1">
        <f t="shared" si="643"/>
        <v>0</v>
      </c>
      <c r="C625" s="318" t="s">
        <v>66</v>
      </c>
      <c r="D625" s="361" t="s">
        <v>67</v>
      </c>
      <c r="E625" s="361"/>
      <c r="F625" s="361"/>
      <c r="G625" s="361"/>
      <c r="H625" s="361" t="s">
        <v>72</v>
      </c>
      <c r="I625" s="361"/>
      <c r="J625" s="361" t="s">
        <v>11</v>
      </c>
      <c r="K625" s="361"/>
      <c r="L625" s="361"/>
      <c r="M625" s="361"/>
      <c r="N625" s="361"/>
      <c r="O625" s="361"/>
      <c r="P625" s="361"/>
      <c r="Q625" s="361"/>
      <c r="R625" s="361"/>
      <c r="S625" s="365"/>
    </row>
    <row r="626" spans="1:21">
      <c r="A626" s="1">
        <f t="shared" ref="A626:B626" si="644">A625</f>
        <v>13</v>
      </c>
      <c r="B626" s="1">
        <f t="shared" si="644"/>
        <v>0</v>
      </c>
      <c r="C626" s="319"/>
      <c r="D626" s="387" t="s">
        <v>68</v>
      </c>
      <c r="E626" s="387"/>
      <c r="F626" s="387"/>
      <c r="G626" s="387"/>
      <c r="H626" s="388">
        <f>J651</f>
        <v>0</v>
      </c>
      <c r="I626" s="388"/>
      <c r="J626" s="167"/>
      <c r="K626" s="167"/>
      <c r="L626" s="167"/>
      <c r="M626" s="167"/>
      <c r="N626" s="167"/>
      <c r="O626" s="167"/>
      <c r="P626" s="167"/>
      <c r="Q626" s="167"/>
      <c r="R626" s="167"/>
      <c r="S626" s="310"/>
    </row>
    <row r="627" spans="1:21">
      <c r="A627" s="1">
        <f t="shared" ref="A627:B627" si="645">A626</f>
        <v>13</v>
      </c>
      <c r="B627" s="1">
        <f t="shared" si="645"/>
        <v>0</v>
      </c>
      <c r="C627" s="319"/>
      <c r="D627" s="389" t="s">
        <v>135</v>
      </c>
      <c r="E627" s="389"/>
      <c r="F627" s="389"/>
      <c r="G627" s="389"/>
      <c r="H627" s="354"/>
      <c r="I627" s="354"/>
      <c r="J627" s="359"/>
      <c r="K627" s="359"/>
      <c r="L627" s="359"/>
      <c r="M627" s="359"/>
      <c r="N627" s="359"/>
      <c r="O627" s="359"/>
      <c r="P627" s="359"/>
      <c r="Q627" s="359"/>
      <c r="R627" s="359"/>
      <c r="S627" s="360"/>
    </row>
    <row r="628" spans="1:21">
      <c r="A628" s="1">
        <f t="shared" ref="A628:B628" si="646">A627</f>
        <v>13</v>
      </c>
      <c r="B628" s="1">
        <f t="shared" si="646"/>
        <v>0</v>
      </c>
      <c r="C628" s="319"/>
      <c r="D628" s="389" t="s">
        <v>69</v>
      </c>
      <c r="E628" s="389"/>
      <c r="F628" s="389"/>
      <c r="G628" s="389"/>
      <c r="H628" s="354"/>
      <c r="I628" s="354"/>
      <c r="J628" s="359"/>
      <c r="K628" s="359"/>
      <c r="L628" s="359"/>
      <c r="M628" s="359"/>
      <c r="N628" s="359"/>
      <c r="O628" s="359"/>
      <c r="P628" s="359"/>
      <c r="Q628" s="359"/>
      <c r="R628" s="359"/>
      <c r="S628" s="360"/>
    </row>
    <row r="629" spans="1:21" ht="15" thickBot="1">
      <c r="A629" s="1">
        <f t="shared" ref="A629:B629" si="647">A628</f>
        <v>13</v>
      </c>
      <c r="B629" s="1">
        <f t="shared" si="647"/>
        <v>0</v>
      </c>
      <c r="C629" s="319"/>
      <c r="D629" s="390" t="s">
        <v>70</v>
      </c>
      <c r="E629" s="390"/>
      <c r="F629" s="390"/>
      <c r="G629" s="390"/>
      <c r="H629" s="391">
        <f>H651-SUM(H626:I628)</f>
        <v>0</v>
      </c>
      <c r="I629" s="391"/>
      <c r="J629" s="392"/>
      <c r="K629" s="392"/>
      <c r="L629" s="392"/>
      <c r="M629" s="392"/>
      <c r="N629" s="392"/>
      <c r="O629" s="392"/>
      <c r="P629" s="392"/>
      <c r="Q629" s="392"/>
      <c r="R629" s="392"/>
      <c r="S629" s="393"/>
    </row>
    <row r="630" spans="1:21" ht="15.6" thickTop="1" thickBot="1">
      <c r="A630" s="1">
        <f t="shared" ref="A630:B630" si="648">A629</f>
        <v>13</v>
      </c>
      <c r="B630" s="1">
        <f t="shared" si="648"/>
        <v>0</v>
      </c>
      <c r="C630" s="320"/>
      <c r="D630" s="394" t="s">
        <v>71</v>
      </c>
      <c r="E630" s="394"/>
      <c r="F630" s="394"/>
      <c r="G630" s="394"/>
      <c r="H630" s="340">
        <f>SUM(H626:I629)</f>
        <v>0</v>
      </c>
      <c r="I630" s="340"/>
      <c r="J630" s="344"/>
      <c r="K630" s="344"/>
      <c r="L630" s="344"/>
      <c r="M630" s="344"/>
      <c r="N630" s="344"/>
      <c r="O630" s="344"/>
      <c r="P630" s="344"/>
      <c r="Q630" s="344"/>
      <c r="R630" s="344"/>
      <c r="S630" s="345"/>
    </row>
    <row r="631" spans="1:21">
      <c r="A631" s="1">
        <f t="shared" ref="A631:B631" si="649">A630</f>
        <v>13</v>
      </c>
      <c r="B631" s="1">
        <f t="shared" si="649"/>
        <v>0</v>
      </c>
      <c r="C631" s="318" t="s">
        <v>164</v>
      </c>
      <c r="D631" s="361" t="s">
        <v>67</v>
      </c>
      <c r="E631" s="361"/>
      <c r="F631" s="361" t="s">
        <v>76</v>
      </c>
      <c r="G631" s="361"/>
      <c r="H631" s="361" t="s">
        <v>72</v>
      </c>
      <c r="I631" s="363"/>
      <c r="J631" s="364"/>
      <c r="K631" s="361"/>
      <c r="L631" s="361"/>
      <c r="M631" s="361"/>
      <c r="N631" s="361" t="s">
        <v>75</v>
      </c>
      <c r="O631" s="361"/>
      <c r="P631" s="361"/>
      <c r="Q631" s="361"/>
      <c r="R631" s="361"/>
      <c r="S631" s="365"/>
    </row>
    <row r="632" spans="1:21">
      <c r="A632" s="1">
        <f t="shared" ref="A632:B632" si="650">A631</f>
        <v>13</v>
      </c>
      <c r="B632" s="1">
        <f t="shared" si="650"/>
        <v>0</v>
      </c>
      <c r="C632" s="319"/>
      <c r="D632" s="362"/>
      <c r="E632" s="362"/>
      <c r="F632" s="362"/>
      <c r="G632" s="362"/>
      <c r="H632" s="362"/>
      <c r="I632" s="362"/>
      <c r="J632" s="367" t="s">
        <v>73</v>
      </c>
      <c r="K632" s="368"/>
      <c r="L632" s="368" t="s">
        <v>74</v>
      </c>
      <c r="M632" s="369"/>
      <c r="N632" s="362"/>
      <c r="O632" s="362"/>
      <c r="P632" s="362"/>
      <c r="Q632" s="362"/>
      <c r="R632" s="362"/>
      <c r="S632" s="366"/>
    </row>
    <row r="633" spans="1:21">
      <c r="A633" s="1">
        <f t="shared" ref="A633:B633" si="651">A632</f>
        <v>13</v>
      </c>
      <c r="B633" s="1">
        <f t="shared" si="651"/>
        <v>0</v>
      </c>
      <c r="C633" s="319"/>
      <c r="D633" s="328" t="s">
        <v>81</v>
      </c>
      <c r="E633" s="328"/>
      <c r="F633" s="328" t="s">
        <v>81</v>
      </c>
      <c r="G633" s="328"/>
      <c r="H633" s="347"/>
      <c r="I633" s="347"/>
      <c r="J633" s="348"/>
      <c r="K633" s="349"/>
      <c r="L633" s="350">
        <f>H633-J633</f>
        <v>0</v>
      </c>
      <c r="M633" s="351"/>
      <c r="N633" s="128"/>
      <c r="O633" s="128"/>
      <c r="P633" s="128"/>
      <c r="Q633" s="128"/>
      <c r="R633" s="128"/>
      <c r="S633" s="352"/>
      <c r="T633" s="49" t="str">
        <f>HLOOKUP(F606,リスト!$N$7:$AC$25,2,)</f>
        <v>対象外</v>
      </c>
      <c r="U633" s="47" t="str">
        <f t="shared" ref="U633:U650" si="652">IF(T633="対象外",IF(J633&gt;0,"補助対象外経費です!!",""),"")</f>
        <v/>
      </c>
    </row>
    <row r="634" spans="1:21">
      <c r="A634" s="1">
        <f t="shared" ref="A634:B634" si="653">A633</f>
        <v>13</v>
      </c>
      <c r="B634" s="1">
        <f t="shared" si="653"/>
        <v>0</v>
      </c>
      <c r="C634" s="319"/>
      <c r="D634" s="328" t="s">
        <v>92</v>
      </c>
      <c r="E634" s="328"/>
      <c r="F634" s="304" t="s">
        <v>77</v>
      </c>
      <c r="G634" s="304"/>
      <c r="H634" s="305"/>
      <c r="I634" s="305"/>
      <c r="J634" s="306"/>
      <c r="K634" s="307"/>
      <c r="L634" s="308">
        <f t="shared" ref="L634:L650" si="654">H634-J634</f>
        <v>0</v>
      </c>
      <c r="M634" s="309"/>
      <c r="N634" s="167"/>
      <c r="O634" s="167"/>
      <c r="P634" s="167"/>
      <c r="Q634" s="167"/>
      <c r="R634" s="167"/>
      <c r="S634" s="310"/>
      <c r="T634" s="49" t="str">
        <f>HLOOKUP(F606,リスト!$N$7:$AC$25,3,)</f>
        <v>対象</v>
      </c>
      <c r="U634" s="47" t="str">
        <f t="shared" si="652"/>
        <v/>
      </c>
    </row>
    <row r="635" spans="1:21">
      <c r="A635" s="1">
        <f t="shared" ref="A635:B635" si="655">A634</f>
        <v>13</v>
      </c>
      <c r="B635" s="1">
        <f t="shared" si="655"/>
        <v>0</v>
      </c>
      <c r="C635" s="319"/>
      <c r="D635" s="328"/>
      <c r="E635" s="328"/>
      <c r="F635" s="353" t="s">
        <v>78</v>
      </c>
      <c r="G635" s="353"/>
      <c r="H635" s="354"/>
      <c r="I635" s="354"/>
      <c r="J635" s="355"/>
      <c r="K635" s="356"/>
      <c r="L635" s="357">
        <f t="shared" si="654"/>
        <v>0</v>
      </c>
      <c r="M635" s="358"/>
      <c r="N635" s="359"/>
      <c r="O635" s="359"/>
      <c r="P635" s="359"/>
      <c r="Q635" s="359"/>
      <c r="R635" s="359"/>
      <c r="S635" s="360"/>
      <c r="T635" s="49" t="str">
        <f>HLOOKUP(F606,リスト!$N$7:$AC$25,4,)</f>
        <v>対象</v>
      </c>
      <c r="U635" s="47" t="str">
        <f t="shared" si="652"/>
        <v/>
      </c>
    </row>
    <row r="636" spans="1:21">
      <c r="A636" s="1">
        <f t="shared" ref="A636:B636" si="656">A635</f>
        <v>13</v>
      </c>
      <c r="B636" s="1">
        <f t="shared" si="656"/>
        <v>0</v>
      </c>
      <c r="C636" s="319"/>
      <c r="D636" s="328"/>
      <c r="E636" s="328"/>
      <c r="F636" s="311" t="s">
        <v>79</v>
      </c>
      <c r="G636" s="311"/>
      <c r="H636" s="312"/>
      <c r="I636" s="312"/>
      <c r="J636" s="313"/>
      <c r="K636" s="314"/>
      <c r="L636" s="315">
        <f t="shared" si="654"/>
        <v>0</v>
      </c>
      <c r="M636" s="316"/>
      <c r="N636" s="168"/>
      <c r="O636" s="168"/>
      <c r="P636" s="168"/>
      <c r="Q636" s="168"/>
      <c r="R636" s="168"/>
      <c r="S636" s="317"/>
      <c r="T636" s="49" t="str">
        <f>HLOOKUP(F606,リスト!$N$7:$AC$25,5,)</f>
        <v>対象</v>
      </c>
      <c r="U636" s="47" t="str">
        <f t="shared" si="652"/>
        <v/>
      </c>
    </row>
    <row r="637" spans="1:21">
      <c r="A637" s="1">
        <f t="shared" ref="A637:B637" si="657">A636</f>
        <v>13</v>
      </c>
      <c r="B637" s="1">
        <f t="shared" si="657"/>
        <v>0</v>
      </c>
      <c r="C637" s="319"/>
      <c r="D637" s="328" t="s">
        <v>93</v>
      </c>
      <c r="E637" s="328"/>
      <c r="F637" s="304" t="s">
        <v>80</v>
      </c>
      <c r="G637" s="304"/>
      <c r="H637" s="305"/>
      <c r="I637" s="305"/>
      <c r="J637" s="306"/>
      <c r="K637" s="307"/>
      <c r="L637" s="308">
        <f t="shared" si="654"/>
        <v>0</v>
      </c>
      <c r="M637" s="309"/>
      <c r="N637" s="167"/>
      <c r="O637" s="167"/>
      <c r="P637" s="167"/>
      <c r="Q637" s="167"/>
      <c r="R637" s="167"/>
      <c r="S637" s="310"/>
      <c r="T637" s="49" t="str">
        <f>HLOOKUP(F606,リスト!$N$7:$AC$25,6,)</f>
        <v>対象</v>
      </c>
      <c r="U637" s="47" t="str">
        <f t="shared" si="652"/>
        <v/>
      </c>
    </row>
    <row r="638" spans="1:21">
      <c r="A638" s="1">
        <f t="shared" ref="A638:B638" si="658">A637</f>
        <v>13</v>
      </c>
      <c r="B638" s="1">
        <f t="shared" si="658"/>
        <v>0</v>
      </c>
      <c r="C638" s="319"/>
      <c r="D638" s="328"/>
      <c r="E638" s="328"/>
      <c r="F638" s="353" t="s">
        <v>82</v>
      </c>
      <c r="G638" s="353"/>
      <c r="H638" s="354"/>
      <c r="I638" s="354"/>
      <c r="J638" s="355"/>
      <c r="K638" s="356"/>
      <c r="L638" s="357">
        <f t="shared" si="654"/>
        <v>0</v>
      </c>
      <c r="M638" s="358"/>
      <c r="N638" s="359"/>
      <c r="O638" s="359"/>
      <c r="P638" s="359"/>
      <c r="Q638" s="359"/>
      <c r="R638" s="359"/>
      <c r="S638" s="360"/>
      <c r="T638" s="49" t="str">
        <f>HLOOKUP(F606,リスト!$N$7:$AC$25,7,)</f>
        <v>対象外</v>
      </c>
      <c r="U638" s="47" t="str">
        <f t="shared" si="652"/>
        <v/>
      </c>
    </row>
    <row r="639" spans="1:21" ht="14.4" customHeight="1">
      <c r="A639" s="1">
        <f t="shared" ref="A639:B639" si="659">A638</f>
        <v>13</v>
      </c>
      <c r="B639" s="1">
        <f t="shared" si="659"/>
        <v>0</v>
      </c>
      <c r="C639" s="319"/>
      <c r="D639" s="328"/>
      <c r="E639" s="328"/>
      <c r="F639" s="353" t="s">
        <v>162</v>
      </c>
      <c r="G639" s="353"/>
      <c r="H639" s="354"/>
      <c r="I639" s="354"/>
      <c r="J639" s="355"/>
      <c r="K639" s="356"/>
      <c r="L639" s="357">
        <f t="shared" si="654"/>
        <v>0</v>
      </c>
      <c r="M639" s="358"/>
      <c r="N639" s="359"/>
      <c r="O639" s="359"/>
      <c r="P639" s="359"/>
      <c r="Q639" s="359"/>
      <c r="R639" s="359"/>
      <c r="S639" s="360"/>
      <c r="T639" s="49" t="str">
        <f>HLOOKUP(F606,リスト!$N$7:$AC$25,8,)</f>
        <v>対象</v>
      </c>
      <c r="U639" s="47" t="str">
        <f t="shared" si="652"/>
        <v/>
      </c>
    </row>
    <row r="640" spans="1:21">
      <c r="A640" s="1">
        <f t="shared" ref="A640:B640" si="660">A639</f>
        <v>13</v>
      </c>
      <c r="B640" s="1">
        <f t="shared" si="660"/>
        <v>0</v>
      </c>
      <c r="C640" s="319"/>
      <c r="D640" s="328"/>
      <c r="E640" s="328"/>
      <c r="F640" s="311" t="s">
        <v>83</v>
      </c>
      <c r="G640" s="311"/>
      <c r="H640" s="312"/>
      <c r="I640" s="312"/>
      <c r="J640" s="313"/>
      <c r="K640" s="314"/>
      <c r="L640" s="315">
        <f t="shared" si="654"/>
        <v>0</v>
      </c>
      <c r="M640" s="316"/>
      <c r="N640" s="168"/>
      <c r="O640" s="168"/>
      <c r="P640" s="168"/>
      <c r="Q640" s="168"/>
      <c r="R640" s="168"/>
      <c r="S640" s="317"/>
      <c r="T640" s="49" t="str">
        <f>HLOOKUP(F606,リスト!$N$7:$AC$25,9,)</f>
        <v>対象</v>
      </c>
      <c r="U640" s="47" t="str">
        <f t="shared" si="652"/>
        <v/>
      </c>
    </row>
    <row r="641" spans="1:22">
      <c r="A641" s="1">
        <f t="shared" ref="A641:B641" si="661">A640</f>
        <v>13</v>
      </c>
      <c r="B641" s="1">
        <f t="shared" si="661"/>
        <v>0</v>
      </c>
      <c r="C641" s="319"/>
      <c r="D641" s="328" t="s">
        <v>94</v>
      </c>
      <c r="E641" s="328"/>
      <c r="F641" s="304" t="s">
        <v>84</v>
      </c>
      <c r="G641" s="304"/>
      <c r="H641" s="305"/>
      <c r="I641" s="305"/>
      <c r="J641" s="306"/>
      <c r="K641" s="307"/>
      <c r="L641" s="308">
        <f t="shared" si="654"/>
        <v>0</v>
      </c>
      <c r="M641" s="309"/>
      <c r="N641" s="167"/>
      <c r="O641" s="167"/>
      <c r="P641" s="167"/>
      <c r="Q641" s="167"/>
      <c r="R641" s="167"/>
      <c r="S641" s="310"/>
      <c r="T641" s="49" t="str">
        <f>HLOOKUP(F606,リスト!$N$7:$AC$25,10,)</f>
        <v>対象</v>
      </c>
      <c r="U641" s="47" t="str">
        <f t="shared" si="652"/>
        <v/>
      </c>
    </row>
    <row r="642" spans="1:22">
      <c r="A642" s="1">
        <f t="shared" ref="A642:B642" si="662">A641</f>
        <v>13</v>
      </c>
      <c r="B642" s="1">
        <f t="shared" si="662"/>
        <v>0</v>
      </c>
      <c r="C642" s="319"/>
      <c r="D642" s="328"/>
      <c r="E642" s="328"/>
      <c r="F642" s="353" t="s">
        <v>85</v>
      </c>
      <c r="G642" s="353"/>
      <c r="H642" s="354"/>
      <c r="I642" s="354"/>
      <c r="J642" s="355"/>
      <c r="K642" s="356"/>
      <c r="L642" s="357">
        <f t="shared" si="654"/>
        <v>0</v>
      </c>
      <c r="M642" s="358"/>
      <c r="N642" s="359"/>
      <c r="O642" s="359"/>
      <c r="P642" s="359"/>
      <c r="Q642" s="359"/>
      <c r="R642" s="359"/>
      <c r="S642" s="360"/>
      <c r="T642" s="49" t="str">
        <f>HLOOKUP(F606,リスト!$N$7:$AC$25,11,)</f>
        <v>対象外</v>
      </c>
      <c r="U642" s="47" t="str">
        <f t="shared" si="652"/>
        <v/>
      </c>
    </row>
    <row r="643" spans="1:22">
      <c r="A643" s="1">
        <f t="shared" ref="A643:B643" si="663">A642</f>
        <v>13</v>
      </c>
      <c r="B643" s="1">
        <f t="shared" si="663"/>
        <v>0</v>
      </c>
      <c r="C643" s="319"/>
      <c r="D643" s="328"/>
      <c r="E643" s="328"/>
      <c r="F643" s="311" t="s">
        <v>86</v>
      </c>
      <c r="G643" s="311"/>
      <c r="H643" s="312"/>
      <c r="I643" s="312"/>
      <c r="J643" s="313"/>
      <c r="K643" s="314"/>
      <c r="L643" s="315">
        <f t="shared" si="654"/>
        <v>0</v>
      </c>
      <c r="M643" s="316"/>
      <c r="N643" s="168"/>
      <c r="O643" s="168"/>
      <c r="P643" s="168"/>
      <c r="Q643" s="168"/>
      <c r="R643" s="168"/>
      <c r="S643" s="317"/>
      <c r="T643" s="49" t="str">
        <f>HLOOKUP(F606,リスト!$N$7:$AC$25,12,)</f>
        <v>対象</v>
      </c>
      <c r="U643" s="47" t="str">
        <f t="shared" si="652"/>
        <v/>
      </c>
    </row>
    <row r="644" spans="1:22">
      <c r="A644" s="1">
        <f t="shared" ref="A644:B644" si="664">A643</f>
        <v>13</v>
      </c>
      <c r="B644" s="1">
        <f t="shared" si="664"/>
        <v>0</v>
      </c>
      <c r="C644" s="319"/>
      <c r="D644" s="328" t="s">
        <v>95</v>
      </c>
      <c r="E644" s="328"/>
      <c r="F644" s="328" t="s">
        <v>95</v>
      </c>
      <c r="G644" s="328"/>
      <c r="H644" s="347"/>
      <c r="I644" s="347"/>
      <c r="J644" s="348"/>
      <c r="K644" s="349"/>
      <c r="L644" s="350">
        <f t="shared" si="654"/>
        <v>0</v>
      </c>
      <c r="M644" s="351"/>
      <c r="N644" s="128"/>
      <c r="O644" s="128"/>
      <c r="P644" s="128"/>
      <c r="Q644" s="128"/>
      <c r="R644" s="128"/>
      <c r="S644" s="352"/>
      <c r="T644" s="49" t="str">
        <f>HLOOKUP(F606,リスト!$N$7:$AC$25,13,)</f>
        <v>対象外</v>
      </c>
      <c r="U644" s="47" t="str">
        <f t="shared" si="652"/>
        <v/>
      </c>
    </row>
    <row r="645" spans="1:22">
      <c r="A645" s="1">
        <f t="shared" ref="A645:B645" si="665">A644</f>
        <v>13</v>
      </c>
      <c r="B645" s="1">
        <f t="shared" si="665"/>
        <v>0</v>
      </c>
      <c r="C645" s="319"/>
      <c r="D645" s="327" t="s">
        <v>98</v>
      </c>
      <c r="E645" s="328"/>
      <c r="F645" s="304" t="s">
        <v>87</v>
      </c>
      <c r="G645" s="304"/>
      <c r="H645" s="305"/>
      <c r="I645" s="305"/>
      <c r="J645" s="306"/>
      <c r="K645" s="307"/>
      <c r="L645" s="308">
        <f t="shared" si="654"/>
        <v>0</v>
      </c>
      <c r="M645" s="309"/>
      <c r="N645" s="167"/>
      <c r="O645" s="167"/>
      <c r="P645" s="167"/>
      <c r="Q645" s="167"/>
      <c r="R645" s="167"/>
      <c r="S645" s="310"/>
      <c r="T645" s="49" t="str">
        <f>HLOOKUP(F606,リスト!$N$7:$AC$25,14,)</f>
        <v>対象</v>
      </c>
      <c r="U645" s="47" t="str">
        <f t="shared" si="652"/>
        <v/>
      </c>
    </row>
    <row r="646" spans="1:22">
      <c r="A646" s="1">
        <f t="shared" ref="A646:B646" si="666">A645</f>
        <v>13</v>
      </c>
      <c r="B646" s="1">
        <f t="shared" si="666"/>
        <v>0</v>
      </c>
      <c r="C646" s="319"/>
      <c r="D646" s="328"/>
      <c r="E646" s="328"/>
      <c r="F646" s="311" t="s">
        <v>88</v>
      </c>
      <c r="G646" s="311"/>
      <c r="H646" s="312"/>
      <c r="I646" s="312"/>
      <c r="J646" s="313"/>
      <c r="K646" s="314"/>
      <c r="L646" s="315">
        <f t="shared" si="654"/>
        <v>0</v>
      </c>
      <c r="M646" s="316"/>
      <c r="N646" s="168"/>
      <c r="O646" s="168"/>
      <c r="P646" s="168"/>
      <c r="Q646" s="168"/>
      <c r="R646" s="168"/>
      <c r="S646" s="317"/>
      <c r="T646" s="49" t="str">
        <f>HLOOKUP(F606,リスト!$N$7:$AC$25,15,)</f>
        <v>対象</v>
      </c>
      <c r="U646" s="47" t="str">
        <f t="shared" si="652"/>
        <v/>
      </c>
    </row>
    <row r="647" spans="1:22">
      <c r="A647" s="1">
        <f t="shared" ref="A647:B647" si="667">A646</f>
        <v>13</v>
      </c>
      <c r="B647" s="1">
        <f t="shared" si="667"/>
        <v>0</v>
      </c>
      <c r="C647" s="319"/>
      <c r="D647" s="346" t="s">
        <v>96</v>
      </c>
      <c r="E647" s="346"/>
      <c r="F647" s="328" t="s">
        <v>89</v>
      </c>
      <c r="G647" s="328"/>
      <c r="H647" s="347"/>
      <c r="I647" s="347"/>
      <c r="J647" s="348"/>
      <c r="K647" s="349"/>
      <c r="L647" s="350">
        <f t="shared" si="654"/>
        <v>0</v>
      </c>
      <c r="M647" s="351"/>
      <c r="N647" s="128"/>
      <c r="O647" s="128"/>
      <c r="P647" s="128"/>
      <c r="Q647" s="128"/>
      <c r="R647" s="128"/>
      <c r="S647" s="352"/>
      <c r="T647" s="49" t="str">
        <f>HLOOKUP(F606,リスト!$N$7:$AC$25,16,)</f>
        <v>対象</v>
      </c>
      <c r="U647" s="47" t="str">
        <f t="shared" si="652"/>
        <v/>
      </c>
    </row>
    <row r="648" spans="1:22">
      <c r="A648" s="1">
        <f t="shared" ref="A648:B648" si="668">A647</f>
        <v>13</v>
      </c>
      <c r="B648" s="1">
        <f t="shared" si="668"/>
        <v>0</v>
      </c>
      <c r="C648" s="319"/>
      <c r="D648" s="328" t="s">
        <v>97</v>
      </c>
      <c r="E648" s="328"/>
      <c r="F648" s="304" t="s">
        <v>90</v>
      </c>
      <c r="G648" s="304"/>
      <c r="H648" s="305"/>
      <c r="I648" s="305"/>
      <c r="J648" s="306"/>
      <c r="K648" s="307"/>
      <c r="L648" s="308">
        <f t="shared" si="654"/>
        <v>0</v>
      </c>
      <c r="M648" s="309"/>
      <c r="N648" s="167"/>
      <c r="O648" s="167"/>
      <c r="P648" s="167"/>
      <c r="Q648" s="167"/>
      <c r="R648" s="167"/>
      <c r="S648" s="310"/>
      <c r="T648" s="49" t="str">
        <f>HLOOKUP(F606,リスト!$N$7:$AC$25,17,)</f>
        <v>対象</v>
      </c>
      <c r="U648" s="47" t="str">
        <f t="shared" si="652"/>
        <v/>
      </c>
    </row>
    <row r="649" spans="1:22">
      <c r="A649" s="1">
        <f t="shared" ref="A649:B649" si="669">A648</f>
        <v>13</v>
      </c>
      <c r="B649" s="1">
        <f t="shared" si="669"/>
        <v>0</v>
      </c>
      <c r="C649" s="319"/>
      <c r="D649" s="328"/>
      <c r="E649" s="328"/>
      <c r="F649" s="311" t="s">
        <v>91</v>
      </c>
      <c r="G649" s="311"/>
      <c r="H649" s="312"/>
      <c r="I649" s="312"/>
      <c r="J649" s="313"/>
      <c r="K649" s="314"/>
      <c r="L649" s="315">
        <f t="shared" si="654"/>
        <v>0</v>
      </c>
      <c r="M649" s="316"/>
      <c r="N649" s="168"/>
      <c r="O649" s="168"/>
      <c r="P649" s="168"/>
      <c r="Q649" s="168"/>
      <c r="R649" s="168"/>
      <c r="S649" s="317"/>
      <c r="T649" s="49" t="str">
        <f>HLOOKUP(F606,リスト!$N$7:$AC$25,18,)</f>
        <v>対象外</v>
      </c>
      <c r="U649" s="47" t="str">
        <f t="shared" si="652"/>
        <v/>
      </c>
    </row>
    <row r="650" spans="1:22" ht="15" thickBot="1">
      <c r="A650" s="1">
        <f t="shared" ref="A650:B650" si="670">A649</f>
        <v>13</v>
      </c>
      <c r="B650" s="1">
        <f t="shared" si="670"/>
        <v>0</v>
      </c>
      <c r="C650" s="319"/>
      <c r="D650" s="329" t="s">
        <v>70</v>
      </c>
      <c r="E650" s="329"/>
      <c r="F650" s="329" t="s">
        <v>70</v>
      </c>
      <c r="G650" s="329"/>
      <c r="H650" s="330"/>
      <c r="I650" s="330"/>
      <c r="J650" s="331"/>
      <c r="K650" s="332"/>
      <c r="L650" s="333">
        <f t="shared" si="654"/>
        <v>0</v>
      </c>
      <c r="M650" s="334"/>
      <c r="N650" s="335"/>
      <c r="O650" s="335"/>
      <c r="P650" s="335"/>
      <c r="Q650" s="335"/>
      <c r="R650" s="335"/>
      <c r="S650" s="336"/>
      <c r="T650" s="49" t="str">
        <f>HLOOKUP(F606,リスト!$N$7:$AC$25,19,)</f>
        <v>対象</v>
      </c>
      <c r="U650" s="47" t="str">
        <f t="shared" si="652"/>
        <v/>
      </c>
    </row>
    <row r="651" spans="1:22" ht="15.6" thickTop="1" thickBot="1">
      <c r="A651" s="1">
        <f t="shared" ref="A651:B651" si="671">A650</f>
        <v>13</v>
      </c>
      <c r="B651" s="1">
        <f t="shared" si="671"/>
        <v>0</v>
      </c>
      <c r="C651" s="320"/>
      <c r="D651" s="337" t="s">
        <v>71</v>
      </c>
      <c r="E651" s="338"/>
      <c r="F651" s="338"/>
      <c r="G651" s="339"/>
      <c r="H651" s="340">
        <f>SUM(H633:I650)</f>
        <v>0</v>
      </c>
      <c r="I651" s="340"/>
      <c r="J651" s="341">
        <f t="shared" ref="J651" si="672">SUM(J633:K650)</f>
        <v>0</v>
      </c>
      <c r="K651" s="342"/>
      <c r="L651" s="342">
        <f t="shared" ref="L651" si="673">SUM(L633:M650)</f>
        <v>0</v>
      </c>
      <c r="M651" s="343"/>
      <c r="N651" s="344"/>
      <c r="O651" s="344"/>
      <c r="P651" s="344"/>
      <c r="Q651" s="344"/>
      <c r="R651" s="344"/>
      <c r="S651" s="345"/>
      <c r="T651" s="49"/>
    </row>
    <row r="652" spans="1:22">
      <c r="A652" s="1">
        <f>F655</f>
        <v>14</v>
      </c>
      <c r="B652" s="1">
        <f>IF(H676&gt;0,1,0)</f>
        <v>0</v>
      </c>
      <c r="C652" s="179" t="s">
        <v>41</v>
      </c>
      <c r="D652" s="179"/>
      <c r="E652" s="179"/>
      <c r="U652" s="11" t="s">
        <v>43</v>
      </c>
      <c r="V652" s="11" t="s">
        <v>157</v>
      </c>
    </row>
    <row r="653" spans="1:22">
      <c r="A653" s="1">
        <f>A652</f>
        <v>14</v>
      </c>
      <c r="B653" s="1">
        <f>B652</f>
        <v>0</v>
      </c>
      <c r="C653" s="223" t="str">
        <f>"トップスポーツクラブ強化事業　"&amp;基本!$G$24</f>
        <v>トップスポーツクラブ強化事業　事業計画書</v>
      </c>
      <c r="D653" s="223"/>
      <c r="E653" s="223"/>
      <c r="F653" s="223"/>
      <c r="G653" s="223"/>
      <c r="H653" s="223"/>
      <c r="I653" s="223"/>
      <c r="J653" s="223"/>
      <c r="K653" s="223"/>
      <c r="L653" s="223"/>
      <c r="M653" s="223"/>
      <c r="N653" s="223"/>
      <c r="O653" s="223"/>
      <c r="P653" s="223"/>
      <c r="Q653" s="223"/>
      <c r="R653" s="223"/>
      <c r="S653" s="223"/>
      <c r="U653" s="16" t="str">
        <f t="shared" ref="U653:V656" si="674">IF(U603="","",U603)</f>
        <v>トップスポーツクラブ強化事業</v>
      </c>
      <c r="V653" s="16" t="str">
        <f t="shared" si="674"/>
        <v>トップクラブ</v>
      </c>
    </row>
    <row r="654" spans="1:22" ht="15" thickBot="1">
      <c r="A654" s="1">
        <f t="shared" ref="A654:B654" si="675">A653</f>
        <v>14</v>
      </c>
      <c r="B654" s="1">
        <f t="shared" si="675"/>
        <v>0</v>
      </c>
      <c r="C654" s="386" t="s">
        <v>42</v>
      </c>
      <c r="D654" s="386"/>
      <c r="U654" s="28" t="str">
        <f t="shared" si="674"/>
        <v/>
      </c>
      <c r="V654" s="28" t="str">
        <f t="shared" si="674"/>
        <v/>
      </c>
    </row>
    <row r="655" spans="1:22" ht="15" thickBot="1">
      <c r="A655" s="1">
        <f t="shared" ref="A655:B655" si="676">A654</f>
        <v>14</v>
      </c>
      <c r="B655" s="1">
        <f t="shared" si="676"/>
        <v>0</v>
      </c>
      <c r="C655" s="413" t="s">
        <v>44</v>
      </c>
      <c r="D655" s="414"/>
      <c r="E655" s="414"/>
      <c r="F655" s="415">
        <f>F605+1</f>
        <v>14</v>
      </c>
      <c r="G655" s="416"/>
      <c r="U655" s="28" t="str">
        <f t="shared" si="674"/>
        <v/>
      </c>
      <c r="V655" s="28" t="str">
        <f t="shared" si="674"/>
        <v/>
      </c>
    </row>
    <row r="656" spans="1:22">
      <c r="A656" s="1">
        <f t="shared" ref="A656:B656" si="677">A655</f>
        <v>14</v>
      </c>
      <c r="B656" s="1">
        <f t="shared" si="677"/>
        <v>0</v>
      </c>
      <c r="C656" s="417" t="s">
        <v>43</v>
      </c>
      <c r="D656" s="361"/>
      <c r="E656" s="361"/>
      <c r="F656" s="418" t="s">
        <v>26</v>
      </c>
      <c r="G656" s="418"/>
      <c r="H656" s="418"/>
      <c r="I656" s="418"/>
      <c r="J656" s="418"/>
      <c r="K656" s="418"/>
      <c r="L656" s="418"/>
      <c r="M656" s="361" t="s">
        <v>47</v>
      </c>
      <c r="N656" s="361"/>
      <c r="O656" s="361"/>
      <c r="P656" s="418"/>
      <c r="Q656" s="418"/>
      <c r="R656" s="418"/>
      <c r="S656" s="419"/>
      <c r="T656" s="64" t="str">
        <f>IF(F656="","",VLOOKUP(F656,U653:V656,2,))</f>
        <v>トップクラブ</v>
      </c>
      <c r="U656" s="18" t="str">
        <f t="shared" si="674"/>
        <v/>
      </c>
      <c r="V656" s="18" t="str">
        <f t="shared" si="674"/>
        <v/>
      </c>
    </row>
    <row r="657" spans="1:24">
      <c r="A657" s="1">
        <f t="shared" ref="A657:B657" si="678">A656</f>
        <v>14</v>
      </c>
      <c r="B657" s="1">
        <f t="shared" si="678"/>
        <v>0</v>
      </c>
      <c r="C657" s="404" t="s">
        <v>141</v>
      </c>
      <c r="D657" s="405"/>
      <c r="E657" s="403"/>
      <c r="F657" s="406"/>
      <c r="G657" s="407"/>
      <c r="H657" s="407"/>
      <c r="I657" s="407"/>
      <c r="J657" s="407"/>
      <c r="K657" s="407"/>
      <c r="L657" s="407"/>
      <c r="M657" s="407"/>
      <c r="N657" s="407"/>
      <c r="O657" s="407"/>
      <c r="P657" s="407"/>
      <c r="Q657" s="407"/>
      <c r="R657" s="407"/>
      <c r="S657" s="408"/>
      <c r="U657" s="50"/>
    </row>
    <row r="658" spans="1:24">
      <c r="A658" s="1">
        <f t="shared" ref="A658:B658" si="679">A657</f>
        <v>14</v>
      </c>
      <c r="B658" s="1">
        <f t="shared" si="679"/>
        <v>0</v>
      </c>
      <c r="C658" s="398" t="s">
        <v>45</v>
      </c>
      <c r="D658" s="362"/>
      <c r="E658" s="362"/>
      <c r="F658" s="409"/>
      <c r="G658" s="410"/>
      <c r="H658" s="410"/>
      <c r="I658" s="20" t="str">
        <f>IF(F658="","～",IF(J658="","","～"))</f>
        <v>～</v>
      </c>
      <c r="J658" s="410"/>
      <c r="K658" s="410"/>
      <c r="L658" s="410"/>
      <c r="M658" s="21" t="s">
        <v>46</v>
      </c>
      <c r="N658" s="411" t="str">
        <f>IF(T658=1,IF(F658="","",IF(J658="","",IF(F658=J658,"日帰り",(J658-F658)&amp;"泊"&amp;(J658-F658+1)&amp;"日"))),"")</f>
        <v/>
      </c>
      <c r="O658" s="411"/>
      <c r="P658" s="411"/>
      <c r="Q658" s="13" t="s">
        <v>62</v>
      </c>
      <c r="R658" s="192"/>
      <c r="S658" s="412"/>
      <c r="T658" s="48">
        <v>0</v>
      </c>
    </row>
    <row r="659" spans="1:24">
      <c r="A659" s="1">
        <f t="shared" ref="A659:B659" si="680">A658</f>
        <v>14</v>
      </c>
      <c r="B659" s="1">
        <f t="shared" si="680"/>
        <v>0</v>
      </c>
      <c r="C659" s="398" t="s">
        <v>48</v>
      </c>
      <c r="D659" s="387" t="s">
        <v>49</v>
      </c>
      <c r="E659" s="387"/>
      <c r="F659" s="399"/>
      <c r="G659" s="399"/>
      <c r="H659" s="399"/>
      <c r="I659" s="399"/>
      <c r="J659" s="399"/>
      <c r="K659" s="399"/>
      <c r="L659" s="399"/>
      <c r="M659" s="399"/>
      <c r="N659" s="399"/>
      <c r="O659" s="399"/>
      <c r="P659" s="399"/>
      <c r="Q659" s="399"/>
      <c r="R659" s="399"/>
      <c r="S659" s="400"/>
      <c r="U659" s="154" t="s">
        <v>47</v>
      </c>
      <c r="V659" s="154"/>
      <c r="W659" s="154"/>
      <c r="X659" s="154"/>
    </row>
    <row r="660" spans="1:24">
      <c r="A660" s="1">
        <f t="shared" ref="A660:B660" si="681">A659</f>
        <v>14</v>
      </c>
      <c r="B660" s="1">
        <f t="shared" si="681"/>
        <v>0</v>
      </c>
      <c r="C660" s="398"/>
      <c r="D660" s="395" t="s">
        <v>7</v>
      </c>
      <c r="E660" s="395"/>
      <c r="F660" s="396"/>
      <c r="G660" s="396"/>
      <c r="H660" s="396"/>
      <c r="I660" s="396"/>
      <c r="J660" s="396"/>
      <c r="K660" s="396"/>
      <c r="L660" s="396"/>
      <c r="M660" s="396"/>
      <c r="N660" s="396"/>
      <c r="O660" s="396"/>
      <c r="P660" s="396"/>
      <c r="Q660" s="396"/>
      <c r="R660" s="396"/>
      <c r="S660" s="397"/>
      <c r="U660" s="61" t="str">
        <f>U653</f>
        <v>トップスポーツクラブ強化事業</v>
      </c>
      <c r="V660" s="61" t="str">
        <f>U654</f>
        <v/>
      </c>
      <c r="W660" s="61" t="str">
        <f>U655</f>
        <v/>
      </c>
      <c r="X660" s="61" t="str">
        <f>U656</f>
        <v/>
      </c>
    </row>
    <row r="661" spans="1:24">
      <c r="A661" s="1">
        <f t="shared" ref="A661:B661" si="682">A660</f>
        <v>14</v>
      </c>
      <c r="B661" s="1">
        <f t="shared" si="682"/>
        <v>0</v>
      </c>
      <c r="C661" s="398" t="s">
        <v>50</v>
      </c>
      <c r="D661" s="387" t="s">
        <v>49</v>
      </c>
      <c r="E661" s="387"/>
      <c r="F661" s="399"/>
      <c r="G661" s="399"/>
      <c r="H661" s="399"/>
      <c r="I661" s="399"/>
      <c r="J661" s="399"/>
      <c r="K661" s="399"/>
      <c r="L661" s="399"/>
      <c r="M661" s="399"/>
      <c r="N661" s="399"/>
      <c r="O661" s="399"/>
      <c r="P661" s="399"/>
      <c r="Q661" s="399"/>
      <c r="R661" s="399"/>
      <c r="S661" s="400"/>
      <c r="U661" s="6" t="str">
        <f t="shared" ref="U661:X664" si="683">IF(U611="","",U611)</f>
        <v>①強化活動</v>
      </c>
      <c r="V661" s="6" t="str">
        <f t="shared" si="683"/>
        <v/>
      </c>
      <c r="W661" s="6" t="str">
        <f t="shared" si="683"/>
        <v/>
      </c>
      <c r="X661" s="6" t="str">
        <f t="shared" si="683"/>
        <v/>
      </c>
    </row>
    <row r="662" spans="1:24">
      <c r="A662" s="1">
        <f t="shared" ref="A662:B662" si="684">A661</f>
        <v>14</v>
      </c>
      <c r="B662" s="1">
        <f t="shared" si="684"/>
        <v>0</v>
      </c>
      <c r="C662" s="398"/>
      <c r="D662" s="395" t="s">
        <v>7</v>
      </c>
      <c r="E662" s="395"/>
      <c r="F662" s="396"/>
      <c r="G662" s="396"/>
      <c r="H662" s="396"/>
      <c r="I662" s="396"/>
      <c r="J662" s="396"/>
      <c r="K662" s="396"/>
      <c r="L662" s="396"/>
      <c r="M662" s="396"/>
      <c r="N662" s="396"/>
      <c r="O662" s="396"/>
      <c r="P662" s="396"/>
      <c r="Q662" s="396"/>
      <c r="R662" s="396"/>
      <c r="S662" s="397"/>
      <c r="U662" s="8" t="str">
        <f t="shared" si="683"/>
        <v>②トップ招へい</v>
      </c>
      <c r="V662" s="8" t="str">
        <f t="shared" si="683"/>
        <v/>
      </c>
      <c r="W662" s="8" t="str">
        <f t="shared" si="683"/>
        <v/>
      </c>
      <c r="X662" s="8" t="str">
        <f t="shared" si="683"/>
        <v/>
      </c>
    </row>
    <row r="663" spans="1:24">
      <c r="A663" s="1">
        <f t="shared" ref="A663:B663" si="685">A662</f>
        <v>14</v>
      </c>
      <c r="B663" s="1">
        <f t="shared" si="685"/>
        <v>0</v>
      </c>
      <c r="C663" s="401" t="s">
        <v>51</v>
      </c>
      <c r="D663" s="362" t="s">
        <v>52</v>
      </c>
      <c r="E663" s="362"/>
      <c r="F663" s="362" t="s">
        <v>55</v>
      </c>
      <c r="G663" s="402"/>
      <c r="H663" s="369" t="s">
        <v>56</v>
      </c>
      <c r="I663" s="367"/>
      <c r="J663" s="403" t="s">
        <v>57</v>
      </c>
      <c r="K663" s="402"/>
      <c r="L663" s="369" t="s">
        <v>58</v>
      </c>
      <c r="M663" s="367"/>
      <c r="N663" s="403" t="s">
        <v>59</v>
      </c>
      <c r="O663" s="402"/>
      <c r="P663" s="369" t="s">
        <v>60</v>
      </c>
      <c r="Q663" s="362"/>
      <c r="R663" s="403" t="s">
        <v>32</v>
      </c>
      <c r="S663" s="366"/>
      <c r="U663" s="8" t="str">
        <f t="shared" si="683"/>
        <v/>
      </c>
      <c r="V663" s="8" t="str">
        <f t="shared" si="683"/>
        <v/>
      </c>
      <c r="W663" s="8" t="str">
        <f t="shared" si="683"/>
        <v/>
      </c>
      <c r="X663" s="8" t="str">
        <f t="shared" si="683"/>
        <v/>
      </c>
    </row>
    <row r="664" spans="1:24">
      <c r="A664" s="1">
        <f t="shared" ref="A664:B664" si="686">A663</f>
        <v>14</v>
      </c>
      <c r="B664" s="1">
        <f t="shared" si="686"/>
        <v>0</v>
      </c>
      <c r="C664" s="398"/>
      <c r="D664" s="387" t="s">
        <v>53</v>
      </c>
      <c r="E664" s="387"/>
      <c r="F664" s="51" t="s">
        <v>134</v>
      </c>
      <c r="G664" s="22" t="s">
        <v>61</v>
      </c>
      <c r="H664" s="53" t="s">
        <v>134</v>
      </c>
      <c r="I664" s="23" t="s">
        <v>61</v>
      </c>
      <c r="J664" s="55" t="s">
        <v>134</v>
      </c>
      <c r="K664" s="22" t="s">
        <v>61</v>
      </c>
      <c r="L664" s="53" t="s">
        <v>134</v>
      </c>
      <c r="M664" s="23" t="s">
        <v>61</v>
      </c>
      <c r="N664" s="55" t="s">
        <v>134</v>
      </c>
      <c r="O664" s="22" t="s">
        <v>61</v>
      </c>
      <c r="P664" s="53" t="s">
        <v>134</v>
      </c>
      <c r="Q664" s="24" t="s">
        <v>61</v>
      </c>
      <c r="R664" s="22">
        <f>指導者!W$35</f>
        <v>0</v>
      </c>
      <c r="S664" s="29" t="s">
        <v>61</v>
      </c>
      <c r="U664" s="10" t="str">
        <f t="shared" si="683"/>
        <v/>
      </c>
      <c r="V664" s="10" t="str">
        <f t="shared" si="683"/>
        <v/>
      </c>
      <c r="W664" s="10" t="str">
        <f t="shared" si="683"/>
        <v/>
      </c>
      <c r="X664" s="10" t="str">
        <f t="shared" si="683"/>
        <v/>
      </c>
    </row>
    <row r="665" spans="1:24">
      <c r="A665" s="1">
        <f t="shared" ref="A665:B665" si="687">A664</f>
        <v>14</v>
      </c>
      <c r="B665" s="1">
        <f t="shared" si="687"/>
        <v>0</v>
      </c>
      <c r="C665" s="398"/>
      <c r="D665" s="395" t="s">
        <v>54</v>
      </c>
      <c r="E665" s="395"/>
      <c r="F665" s="52" t="s">
        <v>134</v>
      </c>
      <c r="G665" s="25" t="s">
        <v>61</v>
      </c>
      <c r="H665" s="54" t="s">
        <v>134</v>
      </c>
      <c r="I665" s="26" t="s">
        <v>61</v>
      </c>
      <c r="J665" s="56" t="s">
        <v>134</v>
      </c>
      <c r="K665" s="25" t="s">
        <v>61</v>
      </c>
      <c r="L665" s="54" t="s">
        <v>134</v>
      </c>
      <c r="M665" s="26" t="s">
        <v>61</v>
      </c>
      <c r="N665" s="56" t="s">
        <v>134</v>
      </c>
      <c r="O665" s="25" t="s">
        <v>61</v>
      </c>
      <c r="P665" s="54" t="s">
        <v>134</v>
      </c>
      <c r="Q665" s="27" t="s">
        <v>61</v>
      </c>
      <c r="R665" s="25">
        <f>選手!W$332</f>
        <v>0</v>
      </c>
      <c r="S665" s="30" t="s">
        <v>61</v>
      </c>
    </row>
    <row r="666" spans="1:24">
      <c r="A666" s="1">
        <f t="shared" ref="A666:B666" si="688">A665</f>
        <v>14</v>
      </c>
      <c r="B666" s="1">
        <f t="shared" si="688"/>
        <v>0</v>
      </c>
      <c r="C666" s="370" t="s">
        <v>63</v>
      </c>
      <c r="D666" s="371"/>
      <c r="E666" s="372"/>
      <c r="F666" s="287"/>
      <c r="G666" s="379"/>
      <c r="H666" s="379"/>
      <c r="I666" s="379"/>
      <c r="J666" s="379"/>
      <c r="K666" s="379"/>
      <c r="L666" s="379"/>
      <c r="M666" s="379"/>
      <c r="N666" s="379"/>
      <c r="O666" s="379"/>
      <c r="P666" s="379"/>
      <c r="Q666" s="379"/>
      <c r="R666" s="379"/>
      <c r="S666" s="380"/>
    </row>
    <row r="667" spans="1:24">
      <c r="A667" s="1">
        <f t="shared" ref="A667:B667" si="689">A666</f>
        <v>14</v>
      </c>
      <c r="B667" s="1">
        <f t="shared" si="689"/>
        <v>0</v>
      </c>
      <c r="C667" s="373"/>
      <c r="D667" s="374"/>
      <c r="E667" s="375"/>
      <c r="F667" s="289"/>
      <c r="G667" s="381"/>
      <c r="H667" s="381"/>
      <c r="I667" s="381"/>
      <c r="J667" s="381"/>
      <c r="K667" s="381"/>
      <c r="L667" s="381"/>
      <c r="M667" s="381"/>
      <c r="N667" s="381"/>
      <c r="O667" s="381"/>
      <c r="P667" s="381"/>
      <c r="Q667" s="381"/>
      <c r="R667" s="381"/>
      <c r="S667" s="382"/>
    </row>
    <row r="668" spans="1:24">
      <c r="A668" s="1">
        <f t="shared" ref="A668:B668" si="690">A667</f>
        <v>14</v>
      </c>
      <c r="B668" s="1">
        <f t="shared" si="690"/>
        <v>0</v>
      </c>
      <c r="C668" s="373"/>
      <c r="D668" s="374"/>
      <c r="E668" s="375"/>
      <c r="F668" s="289"/>
      <c r="G668" s="381"/>
      <c r="H668" s="381"/>
      <c r="I668" s="381"/>
      <c r="J668" s="381"/>
      <c r="K668" s="381"/>
      <c r="L668" s="381"/>
      <c r="M668" s="381"/>
      <c r="N668" s="381"/>
      <c r="O668" s="381"/>
      <c r="P668" s="381"/>
      <c r="Q668" s="381"/>
      <c r="R668" s="381"/>
      <c r="S668" s="382"/>
    </row>
    <row r="669" spans="1:24">
      <c r="A669" s="1">
        <f t="shared" ref="A669:B669" si="691">A668</f>
        <v>14</v>
      </c>
      <c r="B669" s="1">
        <f t="shared" si="691"/>
        <v>0</v>
      </c>
      <c r="C669" s="373"/>
      <c r="D669" s="374"/>
      <c r="E669" s="375"/>
      <c r="F669" s="289"/>
      <c r="G669" s="381"/>
      <c r="H669" s="381"/>
      <c r="I669" s="381"/>
      <c r="J669" s="381"/>
      <c r="K669" s="381"/>
      <c r="L669" s="381"/>
      <c r="M669" s="381"/>
      <c r="N669" s="381"/>
      <c r="O669" s="381"/>
      <c r="P669" s="381"/>
      <c r="Q669" s="381"/>
      <c r="R669" s="381"/>
      <c r="S669" s="382"/>
    </row>
    <row r="670" spans="1:24">
      <c r="A670" s="1">
        <f t="shared" ref="A670:B670" si="692">A669</f>
        <v>14</v>
      </c>
      <c r="B670" s="1">
        <f t="shared" si="692"/>
        <v>0</v>
      </c>
      <c r="C670" s="373"/>
      <c r="D670" s="374"/>
      <c r="E670" s="375"/>
      <c r="F670" s="289"/>
      <c r="G670" s="381"/>
      <c r="H670" s="381"/>
      <c r="I670" s="381"/>
      <c r="J670" s="381"/>
      <c r="K670" s="381"/>
      <c r="L670" s="381"/>
      <c r="M670" s="381"/>
      <c r="N670" s="381"/>
      <c r="O670" s="381"/>
      <c r="P670" s="381"/>
      <c r="Q670" s="381"/>
      <c r="R670" s="381"/>
      <c r="S670" s="382"/>
    </row>
    <row r="671" spans="1:24">
      <c r="A671" s="1">
        <f t="shared" ref="A671:B671" si="693">A670</f>
        <v>14</v>
      </c>
      <c r="B671" s="1">
        <f t="shared" si="693"/>
        <v>0</v>
      </c>
      <c r="C671" s="373"/>
      <c r="D671" s="374"/>
      <c r="E671" s="375"/>
      <c r="F671" s="289"/>
      <c r="G671" s="381"/>
      <c r="H671" s="381"/>
      <c r="I671" s="381"/>
      <c r="J671" s="381"/>
      <c r="K671" s="381"/>
      <c r="L671" s="381"/>
      <c r="M671" s="381"/>
      <c r="N671" s="381"/>
      <c r="O671" s="381"/>
      <c r="P671" s="381"/>
      <c r="Q671" s="381"/>
      <c r="R671" s="381"/>
      <c r="S671" s="382"/>
    </row>
    <row r="672" spans="1:24" ht="15" thickBot="1">
      <c r="A672" s="1">
        <f t="shared" ref="A672:B672" si="694">A671</f>
        <v>14</v>
      </c>
      <c r="B672" s="1">
        <f t="shared" si="694"/>
        <v>0</v>
      </c>
      <c r="C672" s="376"/>
      <c r="D672" s="377"/>
      <c r="E672" s="378"/>
      <c r="F672" s="383"/>
      <c r="G672" s="384"/>
      <c r="H672" s="384"/>
      <c r="I672" s="384"/>
      <c r="J672" s="384"/>
      <c r="K672" s="384"/>
      <c r="L672" s="384"/>
      <c r="M672" s="384"/>
      <c r="N672" s="384"/>
      <c r="O672" s="384"/>
      <c r="P672" s="384"/>
      <c r="Q672" s="384"/>
      <c r="R672" s="384"/>
      <c r="S672" s="385"/>
    </row>
    <row r="673" spans="1:21">
      <c r="A673" s="1">
        <f t="shared" ref="A673:B673" si="695">A672</f>
        <v>14</v>
      </c>
      <c r="B673" s="1">
        <f t="shared" si="695"/>
        <v>0</v>
      </c>
    </row>
    <row r="674" spans="1:21" ht="15" thickBot="1">
      <c r="A674" s="1">
        <f t="shared" ref="A674:B674" si="696">A673</f>
        <v>14</v>
      </c>
      <c r="B674" s="1">
        <f t="shared" si="696"/>
        <v>0</v>
      </c>
      <c r="C674" s="386" t="s">
        <v>64</v>
      </c>
      <c r="D674" s="386"/>
      <c r="Q674" s="323" t="s">
        <v>65</v>
      </c>
      <c r="R674" s="323"/>
      <c r="S674" s="323"/>
    </row>
    <row r="675" spans="1:21">
      <c r="A675" s="1">
        <f t="shared" ref="A675:B675" si="697">A674</f>
        <v>14</v>
      </c>
      <c r="B675" s="1">
        <f t="shared" si="697"/>
        <v>0</v>
      </c>
      <c r="C675" s="318" t="s">
        <v>66</v>
      </c>
      <c r="D675" s="361" t="s">
        <v>67</v>
      </c>
      <c r="E675" s="361"/>
      <c r="F675" s="361"/>
      <c r="G675" s="361"/>
      <c r="H675" s="361" t="s">
        <v>72</v>
      </c>
      <c r="I675" s="361"/>
      <c r="J675" s="361" t="s">
        <v>11</v>
      </c>
      <c r="K675" s="361"/>
      <c r="L675" s="361"/>
      <c r="M675" s="361"/>
      <c r="N675" s="361"/>
      <c r="O675" s="361"/>
      <c r="P675" s="361"/>
      <c r="Q675" s="361"/>
      <c r="R675" s="361"/>
      <c r="S675" s="365"/>
    </row>
    <row r="676" spans="1:21">
      <c r="A676" s="1">
        <f t="shared" ref="A676:B676" si="698">A675</f>
        <v>14</v>
      </c>
      <c r="B676" s="1">
        <f t="shared" si="698"/>
        <v>0</v>
      </c>
      <c r="C676" s="319"/>
      <c r="D676" s="387" t="s">
        <v>68</v>
      </c>
      <c r="E676" s="387"/>
      <c r="F676" s="387"/>
      <c r="G676" s="387"/>
      <c r="H676" s="388">
        <f>J701</f>
        <v>0</v>
      </c>
      <c r="I676" s="388"/>
      <c r="J676" s="167"/>
      <c r="K676" s="167"/>
      <c r="L676" s="167"/>
      <c r="M676" s="167"/>
      <c r="N676" s="167"/>
      <c r="O676" s="167"/>
      <c r="P676" s="167"/>
      <c r="Q676" s="167"/>
      <c r="R676" s="167"/>
      <c r="S676" s="310"/>
    </row>
    <row r="677" spans="1:21">
      <c r="A677" s="1">
        <f t="shared" ref="A677:B677" si="699">A676</f>
        <v>14</v>
      </c>
      <c r="B677" s="1">
        <f t="shared" si="699"/>
        <v>0</v>
      </c>
      <c r="C677" s="319"/>
      <c r="D677" s="389" t="s">
        <v>135</v>
      </c>
      <c r="E677" s="389"/>
      <c r="F677" s="389"/>
      <c r="G677" s="389"/>
      <c r="H677" s="354"/>
      <c r="I677" s="354"/>
      <c r="J677" s="359"/>
      <c r="K677" s="359"/>
      <c r="L677" s="359"/>
      <c r="M677" s="359"/>
      <c r="N677" s="359"/>
      <c r="O677" s="359"/>
      <c r="P677" s="359"/>
      <c r="Q677" s="359"/>
      <c r="R677" s="359"/>
      <c r="S677" s="360"/>
    </row>
    <row r="678" spans="1:21">
      <c r="A678" s="1">
        <f t="shared" ref="A678:B678" si="700">A677</f>
        <v>14</v>
      </c>
      <c r="B678" s="1">
        <f t="shared" si="700"/>
        <v>0</v>
      </c>
      <c r="C678" s="319"/>
      <c r="D678" s="389" t="s">
        <v>69</v>
      </c>
      <c r="E678" s="389"/>
      <c r="F678" s="389"/>
      <c r="G678" s="389"/>
      <c r="H678" s="354"/>
      <c r="I678" s="354"/>
      <c r="J678" s="359"/>
      <c r="K678" s="359"/>
      <c r="L678" s="359"/>
      <c r="M678" s="359"/>
      <c r="N678" s="359"/>
      <c r="O678" s="359"/>
      <c r="P678" s="359"/>
      <c r="Q678" s="359"/>
      <c r="R678" s="359"/>
      <c r="S678" s="360"/>
    </row>
    <row r="679" spans="1:21" ht="15" thickBot="1">
      <c r="A679" s="1">
        <f t="shared" ref="A679:B679" si="701">A678</f>
        <v>14</v>
      </c>
      <c r="B679" s="1">
        <f t="shared" si="701"/>
        <v>0</v>
      </c>
      <c r="C679" s="319"/>
      <c r="D679" s="390" t="s">
        <v>70</v>
      </c>
      <c r="E679" s="390"/>
      <c r="F679" s="390"/>
      <c r="G679" s="390"/>
      <c r="H679" s="391">
        <f>H701-SUM(H676:I678)</f>
        <v>0</v>
      </c>
      <c r="I679" s="391"/>
      <c r="J679" s="392"/>
      <c r="K679" s="392"/>
      <c r="L679" s="392"/>
      <c r="M679" s="392"/>
      <c r="N679" s="392"/>
      <c r="O679" s="392"/>
      <c r="P679" s="392"/>
      <c r="Q679" s="392"/>
      <c r="R679" s="392"/>
      <c r="S679" s="393"/>
    </row>
    <row r="680" spans="1:21" ht="15.6" thickTop="1" thickBot="1">
      <c r="A680" s="1">
        <f t="shared" ref="A680:B680" si="702">A679</f>
        <v>14</v>
      </c>
      <c r="B680" s="1">
        <f t="shared" si="702"/>
        <v>0</v>
      </c>
      <c r="C680" s="320"/>
      <c r="D680" s="394" t="s">
        <v>71</v>
      </c>
      <c r="E680" s="394"/>
      <c r="F680" s="394"/>
      <c r="G680" s="394"/>
      <c r="H680" s="340">
        <f>SUM(H676:I679)</f>
        <v>0</v>
      </c>
      <c r="I680" s="340"/>
      <c r="J680" s="344"/>
      <c r="K680" s="344"/>
      <c r="L680" s="344"/>
      <c r="M680" s="344"/>
      <c r="N680" s="344"/>
      <c r="O680" s="344"/>
      <c r="P680" s="344"/>
      <c r="Q680" s="344"/>
      <c r="R680" s="344"/>
      <c r="S680" s="345"/>
    </row>
    <row r="681" spans="1:21">
      <c r="A681" s="1">
        <f t="shared" ref="A681:B681" si="703">A680</f>
        <v>14</v>
      </c>
      <c r="B681" s="1">
        <f t="shared" si="703"/>
        <v>0</v>
      </c>
      <c r="C681" s="318" t="s">
        <v>164</v>
      </c>
      <c r="D681" s="361" t="s">
        <v>67</v>
      </c>
      <c r="E681" s="361"/>
      <c r="F681" s="361" t="s">
        <v>76</v>
      </c>
      <c r="G681" s="361"/>
      <c r="H681" s="361" t="s">
        <v>72</v>
      </c>
      <c r="I681" s="363"/>
      <c r="J681" s="364"/>
      <c r="K681" s="361"/>
      <c r="L681" s="361"/>
      <c r="M681" s="361"/>
      <c r="N681" s="361" t="s">
        <v>75</v>
      </c>
      <c r="O681" s="361"/>
      <c r="P681" s="361"/>
      <c r="Q681" s="361"/>
      <c r="R681" s="361"/>
      <c r="S681" s="365"/>
    </row>
    <row r="682" spans="1:21">
      <c r="A682" s="1">
        <f t="shared" ref="A682:B682" si="704">A681</f>
        <v>14</v>
      </c>
      <c r="B682" s="1">
        <f t="shared" si="704"/>
        <v>0</v>
      </c>
      <c r="C682" s="319"/>
      <c r="D682" s="362"/>
      <c r="E682" s="362"/>
      <c r="F682" s="362"/>
      <c r="G682" s="362"/>
      <c r="H682" s="362"/>
      <c r="I682" s="362"/>
      <c r="J682" s="367" t="s">
        <v>73</v>
      </c>
      <c r="K682" s="368"/>
      <c r="L682" s="368" t="s">
        <v>74</v>
      </c>
      <c r="M682" s="369"/>
      <c r="N682" s="362"/>
      <c r="O682" s="362"/>
      <c r="P682" s="362"/>
      <c r="Q682" s="362"/>
      <c r="R682" s="362"/>
      <c r="S682" s="366"/>
    </row>
    <row r="683" spans="1:21">
      <c r="A683" s="1">
        <f t="shared" ref="A683:B683" si="705">A682</f>
        <v>14</v>
      </c>
      <c r="B683" s="1">
        <f t="shared" si="705"/>
        <v>0</v>
      </c>
      <c r="C683" s="319"/>
      <c r="D683" s="328" t="s">
        <v>81</v>
      </c>
      <c r="E683" s="328"/>
      <c r="F683" s="328" t="s">
        <v>81</v>
      </c>
      <c r="G683" s="328"/>
      <c r="H683" s="347"/>
      <c r="I683" s="347"/>
      <c r="J683" s="348"/>
      <c r="K683" s="349"/>
      <c r="L683" s="350">
        <f>H683-J683</f>
        <v>0</v>
      </c>
      <c r="M683" s="351"/>
      <c r="N683" s="128"/>
      <c r="O683" s="128"/>
      <c r="P683" s="128"/>
      <c r="Q683" s="128"/>
      <c r="R683" s="128"/>
      <c r="S683" s="352"/>
      <c r="T683" s="49" t="str">
        <f>HLOOKUP(F656,リスト!$N$7:$AC$25,2,)</f>
        <v>対象外</v>
      </c>
      <c r="U683" s="47" t="str">
        <f t="shared" ref="U683:U700" si="706">IF(T683="対象外",IF(J683&gt;0,"補助対象外経費です!!",""),"")</f>
        <v/>
      </c>
    </row>
    <row r="684" spans="1:21">
      <c r="A684" s="1">
        <f t="shared" ref="A684:B684" si="707">A683</f>
        <v>14</v>
      </c>
      <c r="B684" s="1">
        <f t="shared" si="707"/>
        <v>0</v>
      </c>
      <c r="C684" s="319"/>
      <c r="D684" s="328" t="s">
        <v>92</v>
      </c>
      <c r="E684" s="328"/>
      <c r="F684" s="304" t="s">
        <v>77</v>
      </c>
      <c r="G684" s="304"/>
      <c r="H684" s="305"/>
      <c r="I684" s="305"/>
      <c r="J684" s="306"/>
      <c r="K684" s="307"/>
      <c r="L684" s="308">
        <f t="shared" ref="L684:L700" si="708">H684-J684</f>
        <v>0</v>
      </c>
      <c r="M684" s="309"/>
      <c r="N684" s="167"/>
      <c r="O684" s="167"/>
      <c r="P684" s="167"/>
      <c r="Q684" s="167"/>
      <c r="R684" s="167"/>
      <c r="S684" s="310"/>
      <c r="T684" s="49" t="str">
        <f>HLOOKUP(F656,リスト!$N$7:$AC$25,3,)</f>
        <v>対象</v>
      </c>
      <c r="U684" s="47" t="str">
        <f t="shared" si="706"/>
        <v/>
      </c>
    </row>
    <row r="685" spans="1:21">
      <c r="A685" s="1">
        <f t="shared" ref="A685:B685" si="709">A684</f>
        <v>14</v>
      </c>
      <c r="B685" s="1">
        <f t="shared" si="709"/>
        <v>0</v>
      </c>
      <c r="C685" s="319"/>
      <c r="D685" s="328"/>
      <c r="E685" s="328"/>
      <c r="F685" s="353" t="s">
        <v>78</v>
      </c>
      <c r="G685" s="353"/>
      <c r="H685" s="354"/>
      <c r="I685" s="354"/>
      <c r="J685" s="355"/>
      <c r="K685" s="356"/>
      <c r="L685" s="357">
        <f t="shared" si="708"/>
        <v>0</v>
      </c>
      <c r="M685" s="358"/>
      <c r="N685" s="359"/>
      <c r="O685" s="359"/>
      <c r="P685" s="359"/>
      <c r="Q685" s="359"/>
      <c r="R685" s="359"/>
      <c r="S685" s="360"/>
      <c r="T685" s="49" t="str">
        <f>HLOOKUP(F656,リスト!$N$7:$AC$25,4,)</f>
        <v>対象</v>
      </c>
      <c r="U685" s="47" t="str">
        <f t="shared" si="706"/>
        <v/>
      </c>
    </row>
    <row r="686" spans="1:21">
      <c r="A686" s="1">
        <f t="shared" ref="A686:B686" si="710">A685</f>
        <v>14</v>
      </c>
      <c r="B686" s="1">
        <f t="shared" si="710"/>
        <v>0</v>
      </c>
      <c r="C686" s="319"/>
      <c r="D686" s="328"/>
      <c r="E686" s="328"/>
      <c r="F686" s="311" t="s">
        <v>79</v>
      </c>
      <c r="G686" s="311"/>
      <c r="H686" s="312"/>
      <c r="I686" s="312"/>
      <c r="J686" s="313"/>
      <c r="K686" s="314"/>
      <c r="L686" s="315">
        <f t="shared" si="708"/>
        <v>0</v>
      </c>
      <c r="M686" s="316"/>
      <c r="N686" s="168"/>
      <c r="O686" s="168"/>
      <c r="P686" s="168"/>
      <c r="Q686" s="168"/>
      <c r="R686" s="168"/>
      <c r="S686" s="317"/>
      <c r="T686" s="49" t="str">
        <f>HLOOKUP(F656,リスト!$N$7:$AC$25,5,)</f>
        <v>対象</v>
      </c>
      <c r="U686" s="47" t="str">
        <f t="shared" si="706"/>
        <v/>
      </c>
    </row>
    <row r="687" spans="1:21">
      <c r="A687" s="1">
        <f t="shared" ref="A687:B687" si="711">A686</f>
        <v>14</v>
      </c>
      <c r="B687" s="1">
        <f t="shared" si="711"/>
        <v>0</v>
      </c>
      <c r="C687" s="319"/>
      <c r="D687" s="328" t="s">
        <v>93</v>
      </c>
      <c r="E687" s="328"/>
      <c r="F687" s="304" t="s">
        <v>80</v>
      </c>
      <c r="G687" s="304"/>
      <c r="H687" s="305"/>
      <c r="I687" s="305"/>
      <c r="J687" s="306"/>
      <c r="K687" s="307"/>
      <c r="L687" s="308">
        <f t="shared" si="708"/>
        <v>0</v>
      </c>
      <c r="M687" s="309"/>
      <c r="N687" s="167"/>
      <c r="O687" s="167"/>
      <c r="P687" s="167"/>
      <c r="Q687" s="167"/>
      <c r="R687" s="167"/>
      <c r="S687" s="310"/>
      <c r="T687" s="49" t="str">
        <f>HLOOKUP(F656,リスト!$N$7:$AC$25,6,)</f>
        <v>対象</v>
      </c>
      <c r="U687" s="47" t="str">
        <f t="shared" si="706"/>
        <v/>
      </c>
    </row>
    <row r="688" spans="1:21">
      <c r="A688" s="1">
        <f t="shared" ref="A688:B688" si="712">A687</f>
        <v>14</v>
      </c>
      <c r="B688" s="1">
        <f t="shared" si="712"/>
        <v>0</v>
      </c>
      <c r="C688" s="319"/>
      <c r="D688" s="328"/>
      <c r="E688" s="328"/>
      <c r="F688" s="353" t="s">
        <v>82</v>
      </c>
      <c r="G688" s="353"/>
      <c r="H688" s="354"/>
      <c r="I688" s="354"/>
      <c r="J688" s="355"/>
      <c r="K688" s="356"/>
      <c r="L688" s="357">
        <f t="shared" si="708"/>
        <v>0</v>
      </c>
      <c r="M688" s="358"/>
      <c r="N688" s="359"/>
      <c r="O688" s="359"/>
      <c r="P688" s="359"/>
      <c r="Q688" s="359"/>
      <c r="R688" s="359"/>
      <c r="S688" s="360"/>
      <c r="T688" s="49" t="str">
        <f>HLOOKUP(F656,リスト!$N$7:$AC$25,7,)</f>
        <v>対象外</v>
      </c>
      <c r="U688" s="47" t="str">
        <f t="shared" si="706"/>
        <v/>
      </c>
    </row>
    <row r="689" spans="1:22" ht="14.4" customHeight="1">
      <c r="A689" s="1">
        <f t="shared" ref="A689:B689" si="713">A688</f>
        <v>14</v>
      </c>
      <c r="B689" s="1">
        <f t="shared" si="713"/>
        <v>0</v>
      </c>
      <c r="C689" s="319"/>
      <c r="D689" s="328"/>
      <c r="E689" s="328"/>
      <c r="F689" s="353" t="s">
        <v>162</v>
      </c>
      <c r="G689" s="353"/>
      <c r="H689" s="354"/>
      <c r="I689" s="354"/>
      <c r="J689" s="355"/>
      <c r="K689" s="356"/>
      <c r="L689" s="357">
        <f t="shared" si="708"/>
        <v>0</v>
      </c>
      <c r="M689" s="358"/>
      <c r="N689" s="359"/>
      <c r="O689" s="359"/>
      <c r="P689" s="359"/>
      <c r="Q689" s="359"/>
      <c r="R689" s="359"/>
      <c r="S689" s="360"/>
      <c r="T689" s="49" t="str">
        <f>HLOOKUP(F656,リスト!$N$7:$AC$25,8,)</f>
        <v>対象</v>
      </c>
      <c r="U689" s="47" t="str">
        <f t="shared" si="706"/>
        <v/>
      </c>
    </row>
    <row r="690" spans="1:22">
      <c r="A690" s="1">
        <f t="shared" ref="A690:B690" si="714">A689</f>
        <v>14</v>
      </c>
      <c r="B690" s="1">
        <f t="shared" si="714"/>
        <v>0</v>
      </c>
      <c r="C690" s="319"/>
      <c r="D690" s="328"/>
      <c r="E690" s="328"/>
      <c r="F690" s="311" t="s">
        <v>83</v>
      </c>
      <c r="G690" s="311"/>
      <c r="H690" s="312"/>
      <c r="I690" s="312"/>
      <c r="J690" s="313"/>
      <c r="K690" s="314"/>
      <c r="L690" s="315">
        <f t="shared" si="708"/>
        <v>0</v>
      </c>
      <c r="M690" s="316"/>
      <c r="N690" s="168"/>
      <c r="O690" s="168"/>
      <c r="P690" s="168"/>
      <c r="Q690" s="168"/>
      <c r="R690" s="168"/>
      <c r="S690" s="317"/>
      <c r="T690" s="49" t="str">
        <f>HLOOKUP(F656,リスト!$N$7:$AC$25,9,)</f>
        <v>対象</v>
      </c>
      <c r="U690" s="47" t="str">
        <f t="shared" si="706"/>
        <v/>
      </c>
    </row>
    <row r="691" spans="1:22">
      <c r="A691" s="1">
        <f t="shared" ref="A691:B691" si="715">A690</f>
        <v>14</v>
      </c>
      <c r="B691" s="1">
        <f t="shared" si="715"/>
        <v>0</v>
      </c>
      <c r="C691" s="319"/>
      <c r="D691" s="328" t="s">
        <v>94</v>
      </c>
      <c r="E691" s="328"/>
      <c r="F691" s="304" t="s">
        <v>84</v>
      </c>
      <c r="G691" s="304"/>
      <c r="H691" s="305"/>
      <c r="I691" s="305"/>
      <c r="J691" s="306"/>
      <c r="K691" s="307"/>
      <c r="L691" s="308">
        <f t="shared" si="708"/>
        <v>0</v>
      </c>
      <c r="M691" s="309"/>
      <c r="N691" s="167"/>
      <c r="O691" s="167"/>
      <c r="P691" s="167"/>
      <c r="Q691" s="167"/>
      <c r="R691" s="167"/>
      <c r="S691" s="310"/>
      <c r="T691" s="49" t="str">
        <f>HLOOKUP(F656,リスト!$N$7:$AC$25,10,)</f>
        <v>対象</v>
      </c>
      <c r="U691" s="47" t="str">
        <f t="shared" si="706"/>
        <v/>
      </c>
    </row>
    <row r="692" spans="1:22">
      <c r="A692" s="1">
        <f t="shared" ref="A692:B692" si="716">A691</f>
        <v>14</v>
      </c>
      <c r="B692" s="1">
        <f t="shared" si="716"/>
        <v>0</v>
      </c>
      <c r="C692" s="319"/>
      <c r="D692" s="328"/>
      <c r="E692" s="328"/>
      <c r="F692" s="353" t="s">
        <v>85</v>
      </c>
      <c r="G692" s="353"/>
      <c r="H692" s="354"/>
      <c r="I692" s="354"/>
      <c r="J692" s="355"/>
      <c r="K692" s="356"/>
      <c r="L692" s="357">
        <f t="shared" si="708"/>
        <v>0</v>
      </c>
      <c r="M692" s="358"/>
      <c r="N692" s="359"/>
      <c r="O692" s="359"/>
      <c r="P692" s="359"/>
      <c r="Q692" s="359"/>
      <c r="R692" s="359"/>
      <c r="S692" s="360"/>
      <c r="T692" s="49" t="str">
        <f>HLOOKUP(F656,リスト!$N$7:$AC$25,11,)</f>
        <v>対象外</v>
      </c>
      <c r="U692" s="47" t="str">
        <f t="shared" si="706"/>
        <v/>
      </c>
    </row>
    <row r="693" spans="1:22">
      <c r="A693" s="1">
        <f t="shared" ref="A693:B693" si="717">A692</f>
        <v>14</v>
      </c>
      <c r="B693" s="1">
        <f t="shared" si="717"/>
        <v>0</v>
      </c>
      <c r="C693" s="319"/>
      <c r="D693" s="328"/>
      <c r="E693" s="328"/>
      <c r="F693" s="311" t="s">
        <v>86</v>
      </c>
      <c r="G693" s="311"/>
      <c r="H693" s="312"/>
      <c r="I693" s="312"/>
      <c r="J693" s="313"/>
      <c r="K693" s="314"/>
      <c r="L693" s="315">
        <f t="shared" si="708"/>
        <v>0</v>
      </c>
      <c r="M693" s="316"/>
      <c r="N693" s="168"/>
      <c r="O693" s="168"/>
      <c r="P693" s="168"/>
      <c r="Q693" s="168"/>
      <c r="R693" s="168"/>
      <c r="S693" s="317"/>
      <c r="T693" s="49" t="str">
        <f>HLOOKUP(F656,リスト!$N$7:$AC$25,12,)</f>
        <v>対象</v>
      </c>
      <c r="U693" s="47" t="str">
        <f t="shared" si="706"/>
        <v/>
      </c>
    </row>
    <row r="694" spans="1:22">
      <c r="A694" s="1">
        <f t="shared" ref="A694:B694" si="718">A693</f>
        <v>14</v>
      </c>
      <c r="B694" s="1">
        <f t="shared" si="718"/>
        <v>0</v>
      </c>
      <c r="C694" s="319"/>
      <c r="D694" s="328" t="s">
        <v>95</v>
      </c>
      <c r="E694" s="328"/>
      <c r="F694" s="328" t="s">
        <v>95</v>
      </c>
      <c r="G694" s="328"/>
      <c r="H694" s="347"/>
      <c r="I694" s="347"/>
      <c r="J694" s="348"/>
      <c r="K694" s="349"/>
      <c r="L694" s="350">
        <f t="shared" si="708"/>
        <v>0</v>
      </c>
      <c r="M694" s="351"/>
      <c r="N694" s="128"/>
      <c r="O694" s="128"/>
      <c r="P694" s="128"/>
      <c r="Q694" s="128"/>
      <c r="R694" s="128"/>
      <c r="S694" s="352"/>
      <c r="T694" s="49" t="str">
        <f>HLOOKUP(F656,リスト!$N$7:$AC$25,13,)</f>
        <v>対象外</v>
      </c>
      <c r="U694" s="47" t="str">
        <f t="shared" si="706"/>
        <v/>
      </c>
    </row>
    <row r="695" spans="1:22">
      <c r="A695" s="1">
        <f t="shared" ref="A695:B695" si="719">A694</f>
        <v>14</v>
      </c>
      <c r="B695" s="1">
        <f t="shared" si="719"/>
        <v>0</v>
      </c>
      <c r="C695" s="319"/>
      <c r="D695" s="327" t="s">
        <v>98</v>
      </c>
      <c r="E695" s="328"/>
      <c r="F695" s="304" t="s">
        <v>87</v>
      </c>
      <c r="G695" s="304"/>
      <c r="H695" s="305"/>
      <c r="I695" s="305"/>
      <c r="J695" s="306"/>
      <c r="K695" s="307"/>
      <c r="L695" s="308">
        <f t="shared" si="708"/>
        <v>0</v>
      </c>
      <c r="M695" s="309"/>
      <c r="N695" s="167"/>
      <c r="O695" s="167"/>
      <c r="P695" s="167"/>
      <c r="Q695" s="167"/>
      <c r="R695" s="167"/>
      <c r="S695" s="310"/>
      <c r="T695" s="49" t="str">
        <f>HLOOKUP(F656,リスト!$N$7:$AC$25,14,)</f>
        <v>対象</v>
      </c>
      <c r="U695" s="47" t="str">
        <f t="shared" si="706"/>
        <v/>
      </c>
    </row>
    <row r="696" spans="1:22">
      <c r="A696" s="1">
        <f t="shared" ref="A696:B696" si="720">A695</f>
        <v>14</v>
      </c>
      <c r="B696" s="1">
        <f t="shared" si="720"/>
        <v>0</v>
      </c>
      <c r="C696" s="319"/>
      <c r="D696" s="328"/>
      <c r="E696" s="328"/>
      <c r="F696" s="311" t="s">
        <v>88</v>
      </c>
      <c r="G696" s="311"/>
      <c r="H696" s="312"/>
      <c r="I696" s="312"/>
      <c r="J696" s="313"/>
      <c r="K696" s="314"/>
      <c r="L696" s="315">
        <f t="shared" si="708"/>
        <v>0</v>
      </c>
      <c r="M696" s="316"/>
      <c r="N696" s="168"/>
      <c r="O696" s="168"/>
      <c r="P696" s="168"/>
      <c r="Q696" s="168"/>
      <c r="R696" s="168"/>
      <c r="S696" s="317"/>
      <c r="T696" s="49" t="str">
        <f>HLOOKUP(F656,リスト!$N$7:$AC$25,15,)</f>
        <v>対象</v>
      </c>
      <c r="U696" s="47" t="str">
        <f t="shared" si="706"/>
        <v/>
      </c>
    </row>
    <row r="697" spans="1:22">
      <c r="A697" s="1">
        <f t="shared" ref="A697:B697" si="721">A696</f>
        <v>14</v>
      </c>
      <c r="B697" s="1">
        <f t="shared" si="721"/>
        <v>0</v>
      </c>
      <c r="C697" s="319"/>
      <c r="D697" s="346" t="s">
        <v>96</v>
      </c>
      <c r="E697" s="346"/>
      <c r="F697" s="328" t="s">
        <v>89</v>
      </c>
      <c r="G697" s="328"/>
      <c r="H697" s="347"/>
      <c r="I697" s="347"/>
      <c r="J697" s="348"/>
      <c r="K697" s="349"/>
      <c r="L697" s="350">
        <f t="shared" si="708"/>
        <v>0</v>
      </c>
      <c r="M697" s="351"/>
      <c r="N697" s="128"/>
      <c r="O697" s="128"/>
      <c r="P697" s="128"/>
      <c r="Q697" s="128"/>
      <c r="R697" s="128"/>
      <c r="S697" s="352"/>
      <c r="T697" s="49" t="str">
        <f>HLOOKUP(F656,リスト!$N$7:$AC$25,16,)</f>
        <v>対象</v>
      </c>
      <c r="U697" s="47" t="str">
        <f t="shared" si="706"/>
        <v/>
      </c>
    </row>
    <row r="698" spans="1:22">
      <c r="A698" s="1">
        <f t="shared" ref="A698:B698" si="722">A697</f>
        <v>14</v>
      </c>
      <c r="B698" s="1">
        <f t="shared" si="722"/>
        <v>0</v>
      </c>
      <c r="C698" s="319"/>
      <c r="D698" s="328" t="s">
        <v>97</v>
      </c>
      <c r="E698" s="328"/>
      <c r="F698" s="304" t="s">
        <v>90</v>
      </c>
      <c r="G698" s="304"/>
      <c r="H698" s="305"/>
      <c r="I698" s="305"/>
      <c r="J698" s="306"/>
      <c r="K698" s="307"/>
      <c r="L698" s="308">
        <f t="shared" si="708"/>
        <v>0</v>
      </c>
      <c r="M698" s="309"/>
      <c r="N698" s="167"/>
      <c r="O698" s="167"/>
      <c r="P698" s="167"/>
      <c r="Q698" s="167"/>
      <c r="R698" s="167"/>
      <c r="S698" s="310"/>
      <c r="T698" s="49" t="str">
        <f>HLOOKUP(F656,リスト!$N$7:$AC$25,17,)</f>
        <v>対象</v>
      </c>
      <c r="U698" s="47" t="str">
        <f t="shared" si="706"/>
        <v/>
      </c>
    </row>
    <row r="699" spans="1:22">
      <c r="A699" s="1">
        <f t="shared" ref="A699:B699" si="723">A698</f>
        <v>14</v>
      </c>
      <c r="B699" s="1">
        <f t="shared" si="723"/>
        <v>0</v>
      </c>
      <c r="C699" s="319"/>
      <c r="D699" s="328"/>
      <c r="E699" s="328"/>
      <c r="F699" s="311" t="s">
        <v>91</v>
      </c>
      <c r="G699" s="311"/>
      <c r="H699" s="312"/>
      <c r="I699" s="312"/>
      <c r="J699" s="313"/>
      <c r="K699" s="314"/>
      <c r="L699" s="315">
        <f t="shared" si="708"/>
        <v>0</v>
      </c>
      <c r="M699" s="316"/>
      <c r="N699" s="168"/>
      <c r="O699" s="168"/>
      <c r="P699" s="168"/>
      <c r="Q699" s="168"/>
      <c r="R699" s="168"/>
      <c r="S699" s="317"/>
      <c r="T699" s="49" t="str">
        <f>HLOOKUP(F656,リスト!$N$7:$AC$25,18,)</f>
        <v>対象外</v>
      </c>
      <c r="U699" s="47" t="str">
        <f t="shared" si="706"/>
        <v/>
      </c>
    </row>
    <row r="700" spans="1:22" ht="15" thickBot="1">
      <c r="A700" s="1">
        <f t="shared" ref="A700:B700" si="724">A699</f>
        <v>14</v>
      </c>
      <c r="B700" s="1">
        <f t="shared" si="724"/>
        <v>0</v>
      </c>
      <c r="C700" s="319"/>
      <c r="D700" s="329" t="s">
        <v>70</v>
      </c>
      <c r="E700" s="329"/>
      <c r="F700" s="329" t="s">
        <v>70</v>
      </c>
      <c r="G700" s="329"/>
      <c r="H700" s="330"/>
      <c r="I700" s="330"/>
      <c r="J700" s="331"/>
      <c r="K700" s="332"/>
      <c r="L700" s="333">
        <f t="shared" si="708"/>
        <v>0</v>
      </c>
      <c r="M700" s="334"/>
      <c r="N700" s="335"/>
      <c r="O700" s="335"/>
      <c r="P700" s="335"/>
      <c r="Q700" s="335"/>
      <c r="R700" s="335"/>
      <c r="S700" s="336"/>
      <c r="T700" s="49" t="str">
        <f>HLOOKUP(F656,リスト!$N$7:$AC$25,19,)</f>
        <v>対象</v>
      </c>
      <c r="U700" s="47" t="str">
        <f t="shared" si="706"/>
        <v/>
      </c>
    </row>
    <row r="701" spans="1:22" ht="15.6" thickTop="1" thickBot="1">
      <c r="A701" s="1">
        <f t="shared" ref="A701:B701" si="725">A700</f>
        <v>14</v>
      </c>
      <c r="B701" s="1">
        <f t="shared" si="725"/>
        <v>0</v>
      </c>
      <c r="C701" s="320"/>
      <c r="D701" s="337" t="s">
        <v>71</v>
      </c>
      <c r="E701" s="338"/>
      <c r="F701" s="338"/>
      <c r="G701" s="339"/>
      <c r="H701" s="340">
        <f>SUM(H683:I700)</f>
        <v>0</v>
      </c>
      <c r="I701" s="340"/>
      <c r="J701" s="341">
        <f t="shared" ref="J701" si="726">SUM(J683:K700)</f>
        <v>0</v>
      </c>
      <c r="K701" s="342"/>
      <c r="L701" s="342">
        <f t="shared" ref="L701" si="727">SUM(L683:M700)</f>
        <v>0</v>
      </c>
      <c r="M701" s="343"/>
      <c r="N701" s="344"/>
      <c r="O701" s="344"/>
      <c r="P701" s="344"/>
      <c r="Q701" s="344"/>
      <c r="R701" s="344"/>
      <c r="S701" s="345"/>
      <c r="T701" s="49"/>
    </row>
    <row r="702" spans="1:22">
      <c r="A702" s="1">
        <f>F705</f>
        <v>15</v>
      </c>
      <c r="B702" s="1">
        <f>IF(H726&gt;0,1,0)</f>
        <v>0</v>
      </c>
      <c r="C702" s="179" t="s">
        <v>41</v>
      </c>
      <c r="D702" s="179"/>
      <c r="E702" s="179"/>
      <c r="U702" s="11" t="s">
        <v>43</v>
      </c>
      <c r="V702" s="11" t="s">
        <v>157</v>
      </c>
    </row>
    <row r="703" spans="1:22">
      <c r="A703" s="1">
        <f>A702</f>
        <v>15</v>
      </c>
      <c r="B703" s="1">
        <f>B702</f>
        <v>0</v>
      </c>
      <c r="C703" s="223" t="str">
        <f>"トップスポーツクラブ強化事業　"&amp;基本!$G$24</f>
        <v>トップスポーツクラブ強化事業　事業計画書</v>
      </c>
      <c r="D703" s="223"/>
      <c r="E703" s="223"/>
      <c r="F703" s="223"/>
      <c r="G703" s="223"/>
      <c r="H703" s="223"/>
      <c r="I703" s="223"/>
      <c r="J703" s="223"/>
      <c r="K703" s="223"/>
      <c r="L703" s="223"/>
      <c r="M703" s="223"/>
      <c r="N703" s="223"/>
      <c r="O703" s="223"/>
      <c r="P703" s="223"/>
      <c r="Q703" s="223"/>
      <c r="R703" s="223"/>
      <c r="S703" s="223"/>
      <c r="U703" s="16" t="str">
        <f t="shared" ref="U703:V706" si="728">IF(U653="","",U653)</f>
        <v>トップスポーツクラブ強化事業</v>
      </c>
      <c r="V703" s="16" t="str">
        <f t="shared" si="728"/>
        <v>トップクラブ</v>
      </c>
    </row>
    <row r="704" spans="1:22" ht="15" thickBot="1">
      <c r="A704" s="1">
        <f t="shared" ref="A704:B704" si="729">A703</f>
        <v>15</v>
      </c>
      <c r="B704" s="1">
        <f t="shared" si="729"/>
        <v>0</v>
      </c>
      <c r="C704" s="386" t="s">
        <v>42</v>
      </c>
      <c r="D704" s="386"/>
      <c r="U704" s="28" t="str">
        <f t="shared" si="728"/>
        <v/>
      </c>
      <c r="V704" s="28" t="str">
        <f t="shared" si="728"/>
        <v/>
      </c>
    </row>
    <row r="705" spans="1:24" ht="15" thickBot="1">
      <c r="A705" s="1">
        <f t="shared" ref="A705:B705" si="730">A704</f>
        <v>15</v>
      </c>
      <c r="B705" s="1">
        <f t="shared" si="730"/>
        <v>0</v>
      </c>
      <c r="C705" s="413" t="s">
        <v>44</v>
      </c>
      <c r="D705" s="414"/>
      <c r="E705" s="414"/>
      <c r="F705" s="415">
        <f>F655+1</f>
        <v>15</v>
      </c>
      <c r="G705" s="416"/>
      <c r="U705" s="28" t="str">
        <f t="shared" si="728"/>
        <v/>
      </c>
      <c r="V705" s="28" t="str">
        <f t="shared" si="728"/>
        <v/>
      </c>
    </row>
    <row r="706" spans="1:24">
      <c r="A706" s="1">
        <f t="shared" ref="A706:B706" si="731">A705</f>
        <v>15</v>
      </c>
      <c r="B706" s="1">
        <f t="shared" si="731"/>
        <v>0</v>
      </c>
      <c r="C706" s="417" t="s">
        <v>43</v>
      </c>
      <c r="D706" s="361"/>
      <c r="E706" s="361"/>
      <c r="F706" s="418" t="s">
        <v>26</v>
      </c>
      <c r="G706" s="418"/>
      <c r="H706" s="418"/>
      <c r="I706" s="418"/>
      <c r="J706" s="418"/>
      <c r="K706" s="418"/>
      <c r="L706" s="418"/>
      <c r="M706" s="361" t="s">
        <v>47</v>
      </c>
      <c r="N706" s="361"/>
      <c r="O706" s="361"/>
      <c r="P706" s="418"/>
      <c r="Q706" s="418"/>
      <c r="R706" s="418"/>
      <c r="S706" s="419"/>
      <c r="T706" s="64" t="str">
        <f>IF(F706="","",VLOOKUP(F706,U703:V706,2,))</f>
        <v>トップクラブ</v>
      </c>
      <c r="U706" s="18" t="str">
        <f t="shared" si="728"/>
        <v/>
      </c>
      <c r="V706" s="18" t="str">
        <f t="shared" si="728"/>
        <v/>
      </c>
    </row>
    <row r="707" spans="1:24">
      <c r="A707" s="1">
        <f t="shared" ref="A707:B707" si="732">A706</f>
        <v>15</v>
      </c>
      <c r="B707" s="1">
        <f t="shared" si="732"/>
        <v>0</v>
      </c>
      <c r="C707" s="404" t="s">
        <v>141</v>
      </c>
      <c r="D707" s="405"/>
      <c r="E707" s="403"/>
      <c r="F707" s="406"/>
      <c r="G707" s="407"/>
      <c r="H707" s="407"/>
      <c r="I707" s="407"/>
      <c r="J707" s="407"/>
      <c r="K707" s="407"/>
      <c r="L707" s="407"/>
      <c r="M707" s="407"/>
      <c r="N707" s="407"/>
      <c r="O707" s="407"/>
      <c r="P707" s="407"/>
      <c r="Q707" s="407"/>
      <c r="R707" s="407"/>
      <c r="S707" s="408"/>
      <c r="U707" s="50"/>
    </row>
    <row r="708" spans="1:24">
      <c r="A708" s="1">
        <f t="shared" ref="A708:B708" si="733">A707</f>
        <v>15</v>
      </c>
      <c r="B708" s="1">
        <f t="shared" si="733"/>
        <v>0</v>
      </c>
      <c r="C708" s="398" t="s">
        <v>45</v>
      </c>
      <c r="D708" s="362"/>
      <c r="E708" s="362"/>
      <c r="F708" s="409"/>
      <c r="G708" s="410"/>
      <c r="H708" s="410"/>
      <c r="I708" s="20" t="str">
        <f>IF(F708="","～",IF(J708="","","～"))</f>
        <v>～</v>
      </c>
      <c r="J708" s="410"/>
      <c r="K708" s="410"/>
      <c r="L708" s="410"/>
      <c r="M708" s="21" t="s">
        <v>46</v>
      </c>
      <c r="N708" s="411" t="str">
        <f>IF(T708=1,IF(F708="","",IF(J708="","",IF(F708=J708,"日帰り",(J708-F708)&amp;"泊"&amp;(J708-F708+1)&amp;"日"))),"")</f>
        <v/>
      </c>
      <c r="O708" s="411"/>
      <c r="P708" s="411"/>
      <c r="Q708" s="13" t="s">
        <v>62</v>
      </c>
      <c r="R708" s="192"/>
      <c r="S708" s="412"/>
      <c r="T708" s="48">
        <v>0</v>
      </c>
    </row>
    <row r="709" spans="1:24">
      <c r="A709" s="1">
        <f t="shared" ref="A709:B709" si="734">A708</f>
        <v>15</v>
      </c>
      <c r="B709" s="1">
        <f t="shared" si="734"/>
        <v>0</v>
      </c>
      <c r="C709" s="398" t="s">
        <v>48</v>
      </c>
      <c r="D709" s="387" t="s">
        <v>49</v>
      </c>
      <c r="E709" s="387"/>
      <c r="F709" s="399"/>
      <c r="G709" s="399"/>
      <c r="H709" s="399"/>
      <c r="I709" s="399"/>
      <c r="J709" s="399"/>
      <c r="K709" s="399"/>
      <c r="L709" s="399"/>
      <c r="M709" s="399"/>
      <c r="N709" s="399"/>
      <c r="O709" s="399"/>
      <c r="P709" s="399"/>
      <c r="Q709" s="399"/>
      <c r="R709" s="399"/>
      <c r="S709" s="400"/>
      <c r="U709" s="154" t="s">
        <v>47</v>
      </c>
      <c r="V709" s="154"/>
      <c r="W709" s="154"/>
      <c r="X709" s="154"/>
    </row>
    <row r="710" spans="1:24">
      <c r="A710" s="1">
        <f t="shared" ref="A710:B710" si="735">A709</f>
        <v>15</v>
      </c>
      <c r="B710" s="1">
        <f t="shared" si="735"/>
        <v>0</v>
      </c>
      <c r="C710" s="398"/>
      <c r="D710" s="395" t="s">
        <v>7</v>
      </c>
      <c r="E710" s="395"/>
      <c r="F710" s="396"/>
      <c r="G710" s="396"/>
      <c r="H710" s="396"/>
      <c r="I710" s="396"/>
      <c r="J710" s="396"/>
      <c r="K710" s="396"/>
      <c r="L710" s="396"/>
      <c r="M710" s="396"/>
      <c r="N710" s="396"/>
      <c r="O710" s="396"/>
      <c r="P710" s="396"/>
      <c r="Q710" s="396"/>
      <c r="R710" s="396"/>
      <c r="S710" s="397"/>
      <c r="U710" s="61" t="str">
        <f>U703</f>
        <v>トップスポーツクラブ強化事業</v>
      </c>
      <c r="V710" s="61" t="str">
        <f>U704</f>
        <v/>
      </c>
      <c r="W710" s="61" t="str">
        <f>U705</f>
        <v/>
      </c>
      <c r="X710" s="61" t="str">
        <f>U706</f>
        <v/>
      </c>
    </row>
    <row r="711" spans="1:24">
      <c r="A711" s="1">
        <f t="shared" ref="A711:B711" si="736">A710</f>
        <v>15</v>
      </c>
      <c r="B711" s="1">
        <f t="shared" si="736"/>
        <v>0</v>
      </c>
      <c r="C711" s="398" t="s">
        <v>50</v>
      </c>
      <c r="D711" s="387" t="s">
        <v>49</v>
      </c>
      <c r="E711" s="387"/>
      <c r="F711" s="399"/>
      <c r="G711" s="399"/>
      <c r="H711" s="399"/>
      <c r="I711" s="399"/>
      <c r="J711" s="399"/>
      <c r="K711" s="399"/>
      <c r="L711" s="399"/>
      <c r="M711" s="399"/>
      <c r="N711" s="399"/>
      <c r="O711" s="399"/>
      <c r="P711" s="399"/>
      <c r="Q711" s="399"/>
      <c r="R711" s="399"/>
      <c r="S711" s="400"/>
      <c r="U711" s="6" t="str">
        <f t="shared" ref="U711:X714" si="737">IF(U661="","",U661)</f>
        <v>①強化活動</v>
      </c>
      <c r="V711" s="6" t="str">
        <f t="shared" si="737"/>
        <v/>
      </c>
      <c r="W711" s="6" t="str">
        <f t="shared" si="737"/>
        <v/>
      </c>
      <c r="X711" s="6" t="str">
        <f t="shared" si="737"/>
        <v/>
      </c>
    </row>
    <row r="712" spans="1:24">
      <c r="A712" s="1">
        <f t="shared" ref="A712:B712" si="738">A711</f>
        <v>15</v>
      </c>
      <c r="B712" s="1">
        <f t="shared" si="738"/>
        <v>0</v>
      </c>
      <c r="C712" s="398"/>
      <c r="D712" s="395" t="s">
        <v>7</v>
      </c>
      <c r="E712" s="395"/>
      <c r="F712" s="396"/>
      <c r="G712" s="396"/>
      <c r="H712" s="396"/>
      <c r="I712" s="396"/>
      <c r="J712" s="396"/>
      <c r="K712" s="396"/>
      <c r="L712" s="396"/>
      <c r="M712" s="396"/>
      <c r="N712" s="396"/>
      <c r="O712" s="396"/>
      <c r="P712" s="396"/>
      <c r="Q712" s="396"/>
      <c r="R712" s="396"/>
      <c r="S712" s="397"/>
      <c r="U712" s="8" t="str">
        <f t="shared" si="737"/>
        <v>②トップ招へい</v>
      </c>
      <c r="V712" s="8" t="str">
        <f t="shared" si="737"/>
        <v/>
      </c>
      <c r="W712" s="8" t="str">
        <f t="shared" si="737"/>
        <v/>
      </c>
      <c r="X712" s="8" t="str">
        <f t="shared" si="737"/>
        <v/>
      </c>
    </row>
    <row r="713" spans="1:24">
      <c r="A713" s="1">
        <f t="shared" ref="A713:B713" si="739">A712</f>
        <v>15</v>
      </c>
      <c r="B713" s="1">
        <f t="shared" si="739"/>
        <v>0</v>
      </c>
      <c r="C713" s="401" t="s">
        <v>51</v>
      </c>
      <c r="D713" s="362" t="s">
        <v>52</v>
      </c>
      <c r="E713" s="362"/>
      <c r="F713" s="362" t="s">
        <v>55</v>
      </c>
      <c r="G713" s="402"/>
      <c r="H713" s="369" t="s">
        <v>56</v>
      </c>
      <c r="I713" s="367"/>
      <c r="J713" s="403" t="s">
        <v>57</v>
      </c>
      <c r="K713" s="402"/>
      <c r="L713" s="369" t="s">
        <v>58</v>
      </c>
      <c r="M713" s="367"/>
      <c r="N713" s="403" t="s">
        <v>59</v>
      </c>
      <c r="O713" s="402"/>
      <c r="P713" s="369" t="s">
        <v>60</v>
      </c>
      <c r="Q713" s="362"/>
      <c r="R713" s="403" t="s">
        <v>32</v>
      </c>
      <c r="S713" s="366"/>
      <c r="U713" s="8" t="str">
        <f t="shared" si="737"/>
        <v/>
      </c>
      <c r="V713" s="8" t="str">
        <f t="shared" si="737"/>
        <v/>
      </c>
      <c r="W713" s="8" t="str">
        <f t="shared" si="737"/>
        <v/>
      </c>
      <c r="X713" s="8" t="str">
        <f t="shared" si="737"/>
        <v/>
      </c>
    </row>
    <row r="714" spans="1:24">
      <c r="A714" s="1">
        <f t="shared" ref="A714:B714" si="740">A713</f>
        <v>15</v>
      </c>
      <c r="B714" s="1">
        <f t="shared" si="740"/>
        <v>0</v>
      </c>
      <c r="C714" s="398"/>
      <c r="D714" s="387" t="s">
        <v>53</v>
      </c>
      <c r="E714" s="387"/>
      <c r="F714" s="51" t="s">
        <v>134</v>
      </c>
      <c r="G714" s="22" t="s">
        <v>61</v>
      </c>
      <c r="H714" s="53" t="s">
        <v>134</v>
      </c>
      <c r="I714" s="23" t="s">
        <v>61</v>
      </c>
      <c r="J714" s="55" t="s">
        <v>134</v>
      </c>
      <c r="K714" s="22" t="s">
        <v>61</v>
      </c>
      <c r="L714" s="53" t="s">
        <v>134</v>
      </c>
      <c r="M714" s="23" t="s">
        <v>61</v>
      </c>
      <c r="N714" s="55" t="s">
        <v>134</v>
      </c>
      <c r="O714" s="22" t="s">
        <v>61</v>
      </c>
      <c r="P714" s="53" t="s">
        <v>134</v>
      </c>
      <c r="Q714" s="24" t="s">
        <v>61</v>
      </c>
      <c r="R714" s="22">
        <f>指導者!X$35</f>
        <v>0</v>
      </c>
      <c r="S714" s="29" t="s">
        <v>61</v>
      </c>
      <c r="U714" s="10" t="str">
        <f t="shared" si="737"/>
        <v/>
      </c>
      <c r="V714" s="10" t="str">
        <f t="shared" si="737"/>
        <v/>
      </c>
      <c r="W714" s="10" t="str">
        <f t="shared" si="737"/>
        <v/>
      </c>
      <c r="X714" s="10" t="str">
        <f t="shared" si="737"/>
        <v/>
      </c>
    </row>
    <row r="715" spans="1:24">
      <c r="A715" s="1">
        <f t="shared" ref="A715:B715" si="741">A714</f>
        <v>15</v>
      </c>
      <c r="B715" s="1">
        <f t="shared" si="741"/>
        <v>0</v>
      </c>
      <c r="C715" s="398"/>
      <c r="D715" s="395" t="s">
        <v>54</v>
      </c>
      <c r="E715" s="395"/>
      <c r="F715" s="52" t="s">
        <v>134</v>
      </c>
      <c r="G715" s="25" t="s">
        <v>61</v>
      </c>
      <c r="H715" s="54" t="s">
        <v>134</v>
      </c>
      <c r="I715" s="26" t="s">
        <v>61</v>
      </c>
      <c r="J715" s="56" t="s">
        <v>134</v>
      </c>
      <c r="K715" s="25" t="s">
        <v>61</v>
      </c>
      <c r="L715" s="54" t="s">
        <v>134</v>
      </c>
      <c r="M715" s="26" t="s">
        <v>61</v>
      </c>
      <c r="N715" s="56" t="s">
        <v>134</v>
      </c>
      <c r="O715" s="25" t="s">
        <v>61</v>
      </c>
      <c r="P715" s="54" t="s">
        <v>134</v>
      </c>
      <c r="Q715" s="27" t="s">
        <v>61</v>
      </c>
      <c r="R715" s="25">
        <f>選手!X$332</f>
        <v>0</v>
      </c>
      <c r="S715" s="30" t="s">
        <v>61</v>
      </c>
    </row>
    <row r="716" spans="1:24">
      <c r="A716" s="1">
        <f t="shared" ref="A716:B716" si="742">A715</f>
        <v>15</v>
      </c>
      <c r="B716" s="1">
        <f t="shared" si="742"/>
        <v>0</v>
      </c>
      <c r="C716" s="370" t="s">
        <v>63</v>
      </c>
      <c r="D716" s="371"/>
      <c r="E716" s="372"/>
      <c r="F716" s="287"/>
      <c r="G716" s="379"/>
      <c r="H716" s="379"/>
      <c r="I716" s="379"/>
      <c r="J716" s="379"/>
      <c r="K716" s="379"/>
      <c r="L716" s="379"/>
      <c r="M716" s="379"/>
      <c r="N716" s="379"/>
      <c r="O716" s="379"/>
      <c r="P716" s="379"/>
      <c r="Q716" s="379"/>
      <c r="R716" s="379"/>
      <c r="S716" s="380"/>
    </row>
    <row r="717" spans="1:24">
      <c r="A717" s="1">
        <f t="shared" ref="A717:B717" si="743">A716</f>
        <v>15</v>
      </c>
      <c r="B717" s="1">
        <f t="shared" si="743"/>
        <v>0</v>
      </c>
      <c r="C717" s="373"/>
      <c r="D717" s="374"/>
      <c r="E717" s="375"/>
      <c r="F717" s="289"/>
      <c r="G717" s="381"/>
      <c r="H717" s="381"/>
      <c r="I717" s="381"/>
      <c r="J717" s="381"/>
      <c r="K717" s="381"/>
      <c r="L717" s="381"/>
      <c r="M717" s="381"/>
      <c r="N717" s="381"/>
      <c r="O717" s="381"/>
      <c r="P717" s="381"/>
      <c r="Q717" s="381"/>
      <c r="R717" s="381"/>
      <c r="S717" s="382"/>
    </row>
    <row r="718" spans="1:24">
      <c r="A718" s="1">
        <f t="shared" ref="A718:B718" si="744">A717</f>
        <v>15</v>
      </c>
      <c r="B718" s="1">
        <f t="shared" si="744"/>
        <v>0</v>
      </c>
      <c r="C718" s="373"/>
      <c r="D718" s="374"/>
      <c r="E718" s="375"/>
      <c r="F718" s="289"/>
      <c r="G718" s="381"/>
      <c r="H718" s="381"/>
      <c r="I718" s="381"/>
      <c r="J718" s="381"/>
      <c r="K718" s="381"/>
      <c r="L718" s="381"/>
      <c r="M718" s="381"/>
      <c r="N718" s="381"/>
      <c r="O718" s="381"/>
      <c r="P718" s="381"/>
      <c r="Q718" s="381"/>
      <c r="R718" s="381"/>
      <c r="S718" s="382"/>
    </row>
    <row r="719" spans="1:24">
      <c r="A719" s="1">
        <f t="shared" ref="A719:B719" si="745">A718</f>
        <v>15</v>
      </c>
      <c r="B719" s="1">
        <f t="shared" si="745"/>
        <v>0</v>
      </c>
      <c r="C719" s="373"/>
      <c r="D719" s="374"/>
      <c r="E719" s="375"/>
      <c r="F719" s="289"/>
      <c r="G719" s="381"/>
      <c r="H719" s="381"/>
      <c r="I719" s="381"/>
      <c r="J719" s="381"/>
      <c r="K719" s="381"/>
      <c r="L719" s="381"/>
      <c r="M719" s="381"/>
      <c r="N719" s="381"/>
      <c r="O719" s="381"/>
      <c r="P719" s="381"/>
      <c r="Q719" s="381"/>
      <c r="R719" s="381"/>
      <c r="S719" s="382"/>
    </row>
    <row r="720" spans="1:24">
      <c r="A720" s="1">
        <f t="shared" ref="A720:B720" si="746">A719</f>
        <v>15</v>
      </c>
      <c r="B720" s="1">
        <f t="shared" si="746"/>
        <v>0</v>
      </c>
      <c r="C720" s="373"/>
      <c r="D720" s="374"/>
      <c r="E720" s="375"/>
      <c r="F720" s="289"/>
      <c r="G720" s="381"/>
      <c r="H720" s="381"/>
      <c r="I720" s="381"/>
      <c r="J720" s="381"/>
      <c r="K720" s="381"/>
      <c r="L720" s="381"/>
      <c r="M720" s="381"/>
      <c r="N720" s="381"/>
      <c r="O720" s="381"/>
      <c r="P720" s="381"/>
      <c r="Q720" s="381"/>
      <c r="R720" s="381"/>
      <c r="S720" s="382"/>
    </row>
    <row r="721" spans="1:21">
      <c r="A721" s="1">
        <f t="shared" ref="A721:B721" si="747">A720</f>
        <v>15</v>
      </c>
      <c r="B721" s="1">
        <f t="shared" si="747"/>
        <v>0</v>
      </c>
      <c r="C721" s="373"/>
      <c r="D721" s="374"/>
      <c r="E721" s="375"/>
      <c r="F721" s="289"/>
      <c r="G721" s="381"/>
      <c r="H721" s="381"/>
      <c r="I721" s="381"/>
      <c r="J721" s="381"/>
      <c r="K721" s="381"/>
      <c r="L721" s="381"/>
      <c r="M721" s="381"/>
      <c r="N721" s="381"/>
      <c r="O721" s="381"/>
      <c r="P721" s="381"/>
      <c r="Q721" s="381"/>
      <c r="R721" s="381"/>
      <c r="S721" s="382"/>
    </row>
    <row r="722" spans="1:21" ht="15" thickBot="1">
      <c r="A722" s="1">
        <f t="shared" ref="A722:B722" si="748">A721</f>
        <v>15</v>
      </c>
      <c r="B722" s="1">
        <f t="shared" si="748"/>
        <v>0</v>
      </c>
      <c r="C722" s="376"/>
      <c r="D722" s="377"/>
      <c r="E722" s="378"/>
      <c r="F722" s="383"/>
      <c r="G722" s="384"/>
      <c r="H722" s="384"/>
      <c r="I722" s="384"/>
      <c r="J722" s="384"/>
      <c r="K722" s="384"/>
      <c r="L722" s="384"/>
      <c r="M722" s="384"/>
      <c r="N722" s="384"/>
      <c r="O722" s="384"/>
      <c r="P722" s="384"/>
      <c r="Q722" s="384"/>
      <c r="R722" s="384"/>
      <c r="S722" s="385"/>
    </row>
    <row r="723" spans="1:21">
      <c r="A723" s="1">
        <f t="shared" ref="A723:B723" si="749">A722</f>
        <v>15</v>
      </c>
      <c r="B723" s="1">
        <f t="shared" si="749"/>
        <v>0</v>
      </c>
    </row>
    <row r="724" spans="1:21" ht="15" thickBot="1">
      <c r="A724" s="1">
        <f t="shared" ref="A724:B724" si="750">A723</f>
        <v>15</v>
      </c>
      <c r="B724" s="1">
        <f t="shared" si="750"/>
        <v>0</v>
      </c>
      <c r="C724" s="386" t="s">
        <v>64</v>
      </c>
      <c r="D724" s="386"/>
      <c r="Q724" s="323" t="s">
        <v>65</v>
      </c>
      <c r="R724" s="323"/>
      <c r="S724" s="323"/>
    </row>
    <row r="725" spans="1:21">
      <c r="A725" s="1">
        <f t="shared" ref="A725:B725" si="751">A724</f>
        <v>15</v>
      </c>
      <c r="B725" s="1">
        <f t="shared" si="751"/>
        <v>0</v>
      </c>
      <c r="C725" s="318" t="s">
        <v>66</v>
      </c>
      <c r="D725" s="361" t="s">
        <v>67</v>
      </c>
      <c r="E725" s="361"/>
      <c r="F725" s="361"/>
      <c r="G725" s="361"/>
      <c r="H725" s="361" t="s">
        <v>72</v>
      </c>
      <c r="I725" s="361"/>
      <c r="J725" s="361" t="s">
        <v>11</v>
      </c>
      <c r="K725" s="361"/>
      <c r="L725" s="361"/>
      <c r="M725" s="361"/>
      <c r="N725" s="361"/>
      <c r="O725" s="361"/>
      <c r="P725" s="361"/>
      <c r="Q725" s="361"/>
      <c r="R725" s="361"/>
      <c r="S725" s="365"/>
    </row>
    <row r="726" spans="1:21">
      <c r="A726" s="1">
        <f t="shared" ref="A726:B726" si="752">A725</f>
        <v>15</v>
      </c>
      <c r="B726" s="1">
        <f t="shared" si="752"/>
        <v>0</v>
      </c>
      <c r="C726" s="319"/>
      <c r="D726" s="387" t="s">
        <v>68</v>
      </c>
      <c r="E726" s="387"/>
      <c r="F726" s="387"/>
      <c r="G726" s="387"/>
      <c r="H726" s="388">
        <f>J751</f>
        <v>0</v>
      </c>
      <c r="I726" s="388"/>
      <c r="J726" s="167"/>
      <c r="K726" s="167"/>
      <c r="L726" s="167"/>
      <c r="M726" s="167"/>
      <c r="N726" s="167"/>
      <c r="O726" s="167"/>
      <c r="P726" s="167"/>
      <c r="Q726" s="167"/>
      <c r="R726" s="167"/>
      <c r="S726" s="310"/>
    </row>
    <row r="727" spans="1:21">
      <c r="A727" s="1">
        <f t="shared" ref="A727:B727" si="753">A726</f>
        <v>15</v>
      </c>
      <c r="B727" s="1">
        <f t="shared" si="753"/>
        <v>0</v>
      </c>
      <c r="C727" s="319"/>
      <c r="D727" s="389" t="s">
        <v>135</v>
      </c>
      <c r="E727" s="389"/>
      <c r="F727" s="389"/>
      <c r="G727" s="389"/>
      <c r="H727" s="354"/>
      <c r="I727" s="354"/>
      <c r="J727" s="359"/>
      <c r="K727" s="359"/>
      <c r="L727" s="359"/>
      <c r="M727" s="359"/>
      <c r="N727" s="359"/>
      <c r="O727" s="359"/>
      <c r="P727" s="359"/>
      <c r="Q727" s="359"/>
      <c r="R727" s="359"/>
      <c r="S727" s="360"/>
    </row>
    <row r="728" spans="1:21">
      <c r="A728" s="1">
        <f t="shared" ref="A728:B728" si="754">A727</f>
        <v>15</v>
      </c>
      <c r="B728" s="1">
        <f t="shared" si="754"/>
        <v>0</v>
      </c>
      <c r="C728" s="319"/>
      <c r="D728" s="389" t="s">
        <v>69</v>
      </c>
      <c r="E728" s="389"/>
      <c r="F728" s="389"/>
      <c r="G728" s="389"/>
      <c r="H728" s="354"/>
      <c r="I728" s="354"/>
      <c r="J728" s="359"/>
      <c r="K728" s="359"/>
      <c r="L728" s="359"/>
      <c r="M728" s="359"/>
      <c r="N728" s="359"/>
      <c r="O728" s="359"/>
      <c r="P728" s="359"/>
      <c r="Q728" s="359"/>
      <c r="R728" s="359"/>
      <c r="S728" s="360"/>
    </row>
    <row r="729" spans="1:21" ht="15" thickBot="1">
      <c r="A729" s="1">
        <f t="shared" ref="A729:B729" si="755">A728</f>
        <v>15</v>
      </c>
      <c r="B729" s="1">
        <f t="shared" si="755"/>
        <v>0</v>
      </c>
      <c r="C729" s="319"/>
      <c r="D729" s="390" t="s">
        <v>70</v>
      </c>
      <c r="E729" s="390"/>
      <c r="F729" s="390"/>
      <c r="G729" s="390"/>
      <c r="H729" s="391">
        <f>H751-SUM(H726:I728)</f>
        <v>0</v>
      </c>
      <c r="I729" s="391"/>
      <c r="J729" s="392"/>
      <c r="K729" s="392"/>
      <c r="L729" s="392"/>
      <c r="M729" s="392"/>
      <c r="N729" s="392"/>
      <c r="O729" s="392"/>
      <c r="P729" s="392"/>
      <c r="Q729" s="392"/>
      <c r="R729" s="392"/>
      <c r="S729" s="393"/>
    </row>
    <row r="730" spans="1:21" ht="15.6" thickTop="1" thickBot="1">
      <c r="A730" s="1">
        <f t="shared" ref="A730:B730" si="756">A729</f>
        <v>15</v>
      </c>
      <c r="B730" s="1">
        <f t="shared" si="756"/>
        <v>0</v>
      </c>
      <c r="C730" s="320"/>
      <c r="D730" s="394" t="s">
        <v>71</v>
      </c>
      <c r="E730" s="394"/>
      <c r="F730" s="394"/>
      <c r="G730" s="394"/>
      <c r="H730" s="340">
        <f>SUM(H726:I729)</f>
        <v>0</v>
      </c>
      <c r="I730" s="340"/>
      <c r="J730" s="344"/>
      <c r="K730" s="344"/>
      <c r="L730" s="344"/>
      <c r="M730" s="344"/>
      <c r="N730" s="344"/>
      <c r="O730" s="344"/>
      <c r="P730" s="344"/>
      <c r="Q730" s="344"/>
      <c r="R730" s="344"/>
      <c r="S730" s="345"/>
    </row>
    <row r="731" spans="1:21">
      <c r="A731" s="1">
        <f t="shared" ref="A731:B731" si="757">A730</f>
        <v>15</v>
      </c>
      <c r="B731" s="1">
        <f t="shared" si="757"/>
        <v>0</v>
      </c>
      <c r="C731" s="318" t="s">
        <v>164</v>
      </c>
      <c r="D731" s="361" t="s">
        <v>67</v>
      </c>
      <c r="E731" s="361"/>
      <c r="F731" s="361" t="s">
        <v>76</v>
      </c>
      <c r="G731" s="361"/>
      <c r="H731" s="361" t="s">
        <v>72</v>
      </c>
      <c r="I731" s="363"/>
      <c r="J731" s="364"/>
      <c r="K731" s="361"/>
      <c r="L731" s="361"/>
      <c r="M731" s="361"/>
      <c r="N731" s="361" t="s">
        <v>75</v>
      </c>
      <c r="O731" s="361"/>
      <c r="P731" s="361"/>
      <c r="Q731" s="361"/>
      <c r="R731" s="361"/>
      <c r="S731" s="365"/>
    </row>
    <row r="732" spans="1:21">
      <c r="A732" s="1">
        <f t="shared" ref="A732:B732" si="758">A731</f>
        <v>15</v>
      </c>
      <c r="B732" s="1">
        <f t="shared" si="758"/>
        <v>0</v>
      </c>
      <c r="C732" s="319"/>
      <c r="D732" s="362"/>
      <c r="E732" s="362"/>
      <c r="F732" s="362"/>
      <c r="G732" s="362"/>
      <c r="H732" s="362"/>
      <c r="I732" s="362"/>
      <c r="J732" s="367" t="s">
        <v>73</v>
      </c>
      <c r="K732" s="368"/>
      <c r="L732" s="368" t="s">
        <v>74</v>
      </c>
      <c r="M732" s="369"/>
      <c r="N732" s="362"/>
      <c r="O732" s="362"/>
      <c r="P732" s="362"/>
      <c r="Q732" s="362"/>
      <c r="R732" s="362"/>
      <c r="S732" s="366"/>
    </row>
    <row r="733" spans="1:21">
      <c r="A733" s="1">
        <f t="shared" ref="A733:B733" si="759">A732</f>
        <v>15</v>
      </c>
      <c r="B733" s="1">
        <f t="shared" si="759"/>
        <v>0</v>
      </c>
      <c r="C733" s="319"/>
      <c r="D733" s="328" t="s">
        <v>81</v>
      </c>
      <c r="E733" s="328"/>
      <c r="F733" s="328" t="s">
        <v>81</v>
      </c>
      <c r="G733" s="328"/>
      <c r="H733" s="347"/>
      <c r="I733" s="347"/>
      <c r="J733" s="348"/>
      <c r="K733" s="349"/>
      <c r="L733" s="350">
        <f>H733-J733</f>
        <v>0</v>
      </c>
      <c r="M733" s="351"/>
      <c r="N733" s="128"/>
      <c r="O733" s="128"/>
      <c r="P733" s="128"/>
      <c r="Q733" s="128"/>
      <c r="R733" s="128"/>
      <c r="S733" s="352"/>
      <c r="T733" s="49" t="str">
        <f>HLOOKUP(F706,リスト!$N$7:$AC$25,2,)</f>
        <v>対象外</v>
      </c>
      <c r="U733" s="47" t="str">
        <f t="shared" ref="U733:U750" si="760">IF(T733="対象外",IF(J733&gt;0,"補助対象外経費です!!",""),"")</f>
        <v/>
      </c>
    </row>
    <row r="734" spans="1:21">
      <c r="A734" s="1">
        <f t="shared" ref="A734:B734" si="761">A733</f>
        <v>15</v>
      </c>
      <c r="B734" s="1">
        <f t="shared" si="761"/>
        <v>0</v>
      </c>
      <c r="C734" s="319"/>
      <c r="D734" s="328" t="s">
        <v>92</v>
      </c>
      <c r="E734" s="328"/>
      <c r="F734" s="304" t="s">
        <v>77</v>
      </c>
      <c r="G734" s="304"/>
      <c r="H734" s="305"/>
      <c r="I734" s="305"/>
      <c r="J734" s="306"/>
      <c r="K734" s="307"/>
      <c r="L734" s="308">
        <f t="shared" ref="L734:L750" si="762">H734-J734</f>
        <v>0</v>
      </c>
      <c r="M734" s="309"/>
      <c r="N734" s="167"/>
      <c r="O734" s="167"/>
      <c r="P734" s="167"/>
      <c r="Q734" s="167"/>
      <c r="R734" s="167"/>
      <c r="S734" s="310"/>
      <c r="T734" s="49" t="str">
        <f>HLOOKUP(F706,リスト!$N$7:$AC$25,3,)</f>
        <v>対象</v>
      </c>
      <c r="U734" s="47" t="str">
        <f t="shared" si="760"/>
        <v/>
      </c>
    </row>
    <row r="735" spans="1:21">
      <c r="A735" s="1">
        <f t="shared" ref="A735:B735" si="763">A734</f>
        <v>15</v>
      </c>
      <c r="B735" s="1">
        <f t="shared" si="763"/>
        <v>0</v>
      </c>
      <c r="C735" s="319"/>
      <c r="D735" s="328"/>
      <c r="E735" s="328"/>
      <c r="F735" s="353" t="s">
        <v>78</v>
      </c>
      <c r="G735" s="353"/>
      <c r="H735" s="354"/>
      <c r="I735" s="354"/>
      <c r="J735" s="355"/>
      <c r="K735" s="356"/>
      <c r="L735" s="357">
        <f t="shared" si="762"/>
        <v>0</v>
      </c>
      <c r="M735" s="358"/>
      <c r="N735" s="359"/>
      <c r="O735" s="359"/>
      <c r="P735" s="359"/>
      <c r="Q735" s="359"/>
      <c r="R735" s="359"/>
      <c r="S735" s="360"/>
      <c r="T735" s="49" t="str">
        <f>HLOOKUP(F706,リスト!$N$7:$AC$25,4,)</f>
        <v>対象</v>
      </c>
      <c r="U735" s="47" t="str">
        <f t="shared" si="760"/>
        <v/>
      </c>
    </row>
    <row r="736" spans="1:21">
      <c r="A736" s="1">
        <f t="shared" ref="A736:B736" si="764">A735</f>
        <v>15</v>
      </c>
      <c r="B736" s="1">
        <f t="shared" si="764"/>
        <v>0</v>
      </c>
      <c r="C736" s="319"/>
      <c r="D736" s="328"/>
      <c r="E736" s="328"/>
      <c r="F736" s="311" t="s">
        <v>79</v>
      </c>
      <c r="G736" s="311"/>
      <c r="H736" s="312"/>
      <c r="I736" s="312"/>
      <c r="J736" s="313"/>
      <c r="K736" s="314"/>
      <c r="L736" s="315">
        <f t="shared" si="762"/>
        <v>0</v>
      </c>
      <c r="M736" s="316"/>
      <c r="N736" s="168"/>
      <c r="O736" s="168"/>
      <c r="P736" s="168"/>
      <c r="Q736" s="168"/>
      <c r="R736" s="168"/>
      <c r="S736" s="317"/>
      <c r="T736" s="49" t="str">
        <f>HLOOKUP(F706,リスト!$N$7:$AC$25,5,)</f>
        <v>対象</v>
      </c>
      <c r="U736" s="47" t="str">
        <f t="shared" si="760"/>
        <v/>
      </c>
    </row>
    <row r="737" spans="1:22">
      <c r="A737" s="1">
        <f t="shared" ref="A737:B737" si="765">A736</f>
        <v>15</v>
      </c>
      <c r="B737" s="1">
        <f t="shared" si="765"/>
        <v>0</v>
      </c>
      <c r="C737" s="319"/>
      <c r="D737" s="328" t="s">
        <v>93</v>
      </c>
      <c r="E737" s="328"/>
      <c r="F737" s="304" t="s">
        <v>80</v>
      </c>
      <c r="G737" s="304"/>
      <c r="H737" s="305"/>
      <c r="I737" s="305"/>
      <c r="J737" s="306"/>
      <c r="K737" s="307"/>
      <c r="L737" s="308">
        <f t="shared" si="762"/>
        <v>0</v>
      </c>
      <c r="M737" s="309"/>
      <c r="N737" s="167"/>
      <c r="O737" s="167"/>
      <c r="P737" s="167"/>
      <c r="Q737" s="167"/>
      <c r="R737" s="167"/>
      <c r="S737" s="310"/>
      <c r="T737" s="49" t="str">
        <f>HLOOKUP(F706,リスト!$N$7:$AC$25,6,)</f>
        <v>対象</v>
      </c>
      <c r="U737" s="47" t="str">
        <f t="shared" si="760"/>
        <v/>
      </c>
    </row>
    <row r="738" spans="1:22">
      <c r="A738" s="1">
        <f t="shared" ref="A738:B738" si="766">A737</f>
        <v>15</v>
      </c>
      <c r="B738" s="1">
        <f t="shared" si="766"/>
        <v>0</v>
      </c>
      <c r="C738" s="319"/>
      <c r="D738" s="328"/>
      <c r="E738" s="328"/>
      <c r="F738" s="353" t="s">
        <v>82</v>
      </c>
      <c r="G738" s="353"/>
      <c r="H738" s="354"/>
      <c r="I738" s="354"/>
      <c r="J738" s="355"/>
      <c r="K738" s="356"/>
      <c r="L738" s="357">
        <f t="shared" si="762"/>
        <v>0</v>
      </c>
      <c r="M738" s="358"/>
      <c r="N738" s="359"/>
      <c r="O738" s="359"/>
      <c r="P738" s="359"/>
      <c r="Q738" s="359"/>
      <c r="R738" s="359"/>
      <c r="S738" s="360"/>
      <c r="T738" s="49" t="str">
        <f>HLOOKUP(F706,リスト!$N$7:$AC$25,7,)</f>
        <v>対象外</v>
      </c>
      <c r="U738" s="47" t="str">
        <f t="shared" si="760"/>
        <v/>
      </c>
    </row>
    <row r="739" spans="1:22" ht="14.4" customHeight="1">
      <c r="A739" s="1">
        <f t="shared" ref="A739:B739" si="767">A738</f>
        <v>15</v>
      </c>
      <c r="B739" s="1">
        <f t="shared" si="767"/>
        <v>0</v>
      </c>
      <c r="C739" s="319"/>
      <c r="D739" s="328"/>
      <c r="E739" s="328"/>
      <c r="F739" s="353" t="s">
        <v>162</v>
      </c>
      <c r="G739" s="353"/>
      <c r="H739" s="354"/>
      <c r="I739" s="354"/>
      <c r="J739" s="355"/>
      <c r="K739" s="356"/>
      <c r="L739" s="357">
        <f t="shared" si="762"/>
        <v>0</v>
      </c>
      <c r="M739" s="358"/>
      <c r="N739" s="359"/>
      <c r="O739" s="359"/>
      <c r="P739" s="359"/>
      <c r="Q739" s="359"/>
      <c r="R739" s="359"/>
      <c r="S739" s="360"/>
      <c r="T739" s="49" t="str">
        <f>HLOOKUP(F706,リスト!$N$7:$AC$25,8,)</f>
        <v>対象</v>
      </c>
      <c r="U739" s="47" t="str">
        <f t="shared" si="760"/>
        <v/>
      </c>
    </row>
    <row r="740" spans="1:22">
      <c r="A740" s="1">
        <f t="shared" ref="A740:B740" si="768">A739</f>
        <v>15</v>
      </c>
      <c r="B740" s="1">
        <f t="shared" si="768"/>
        <v>0</v>
      </c>
      <c r="C740" s="319"/>
      <c r="D740" s="328"/>
      <c r="E740" s="328"/>
      <c r="F740" s="311" t="s">
        <v>83</v>
      </c>
      <c r="G740" s="311"/>
      <c r="H740" s="312"/>
      <c r="I740" s="312"/>
      <c r="J740" s="313"/>
      <c r="K740" s="314"/>
      <c r="L740" s="315">
        <f t="shared" si="762"/>
        <v>0</v>
      </c>
      <c r="M740" s="316"/>
      <c r="N740" s="168"/>
      <c r="O740" s="168"/>
      <c r="P740" s="168"/>
      <c r="Q740" s="168"/>
      <c r="R740" s="168"/>
      <c r="S740" s="317"/>
      <c r="T740" s="49" t="str">
        <f>HLOOKUP(F706,リスト!$N$7:$AC$25,9,)</f>
        <v>対象</v>
      </c>
      <c r="U740" s="47" t="str">
        <f t="shared" si="760"/>
        <v/>
      </c>
    </row>
    <row r="741" spans="1:22">
      <c r="A741" s="1">
        <f t="shared" ref="A741:B741" si="769">A740</f>
        <v>15</v>
      </c>
      <c r="B741" s="1">
        <f t="shared" si="769"/>
        <v>0</v>
      </c>
      <c r="C741" s="319"/>
      <c r="D741" s="328" t="s">
        <v>94</v>
      </c>
      <c r="E741" s="328"/>
      <c r="F741" s="304" t="s">
        <v>84</v>
      </c>
      <c r="G741" s="304"/>
      <c r="H741" s="305"/>
      <c r="I741" s="305"/>
      <c r="J741" s="306"/>
      <c r="K741" s="307"/>
      <c r="L741" s="308">
        <f t="shared" si="762"/>
        <v>0</v>
      </c>
      <c r="M741" s="309"/>
      <c r="N741" s="167"/>
      <c r="O741" s="167"/>
      <c r="P741" s="167"/>
      <c r="Q741" s="167"/>
      <c r="R741" s="167"/>
      <c r="S741" s="310"/>
      <c r="T741" s="49" t="str">
        <f>HLOOKUP(F706,リスト!$N$7:$AC$25,10,)</f>
        <v>対象</v>
      </c>
      <c r="U741" s="47" t="str">
        <f t="shared" si="760"/>
        <v/>
      </c>
    </row>
    <row r="742" spans="1:22">
      <c r="A742" s="1">
        <f t="shared" ref="A742:B742" si="770">A741</f>
        <v>15</v>
      </c>
      <c r="B742" s="1">
        <f t="shared" si="770"/>
        <v>0</v>
      </c>
      <c r="C742" s="319"/>
      <c r="D742" s="328"/>
      <c r="E742" s="328"/>
      <c r="F742" s="353" t="s">
        <v>85</v>
      </c>
      <c r="G742" s="353"/>
      <c r="H742" s="354"/>
      <c r="I742" s="354"/>
      <c r="J742" s="355"/>
      <c r="K742" s="356"/>
      <c r="L742" s="357">
        <f t="shared" si="762"/>
        <v>0</v>
      </c>
      <c r="M742" s="358"/>
      <c r="N742" s="359"/>
      <c r="O742" s="359"/>
      <c r="P742" s="359"/>
      <c r="Q742" s="359"/>
      <c r="R742" s="359"/>
      <c r="S742" s="360"/>
      <c r="T742" s="49" t="str">
        <f>HLOOKUP(F706,リスト!$N$7:$AC$25,11,)</f>
        <v>対象外</v>
      </c>
      <c r="U742" s="47" t="str">
        <f t="shared" si="760"/>
        <v/>
      </c>
    </row>
    <row r="743" spans="1:22">
      <c r="A743" s="1">
        <f t="shared" ref="A743:B743" si="771">A742</f>
        <v>15</v>
      </c>
      <c r="B743" s="1">
        <f t="shared" si="771"/>
        <v>0</v>
      </c>
      <c r="C743" s="319"/>
      <c r="D743" s="328"/>
      <c r="E743" s="328"/>
      <c r="F743" s="311" t="s">
        <v>86</v>
      </c>
      <c r="G743" s="311"/>
      <c r="H743" s="312"/>
      <c r="I743" s="312"/>
      <c r="J743" s="313"/>
      <c r="K743" s="314"/>
      <c r="L743" s="315">
        <f t="shared" si="762"/>
        <v>0</v>
      </c>
      <c r="M743" s="316"/>
      <c r="N743" s="168"/>
      <c r="O743" s="168"/>
      <c r="P743" s="168"/>
      <c r="Q743" s="168"/>
      <c r="R743" s="168"/>
      <c r="S743" s="317"/>
      <c r="T743" s="49" t="str">
        <f>HLOOKUP(F706,リスト!$N$7:$AC$25,12,)</f>
        <v>対象</v>
      </c>
      <c r="U743" s="47" t="str">
        <f t="shared" si="760"/>
        <v/>
      </c>
    </row>
    <row r="744" spans="1:22">
      <c r="A744" s="1">
        <f t="shared" ref="A744:B744" si="772">A743</f>
        <v>15</v>
      </c>
      <c r="B744" s="1">
        <f t="shared" si="772"/>
        <v>0</v>
      </c>
      <c r="C744" s="319"/>
      <c r="D744" s="328" t="s">
        <v>95</v>
      </c>
      <c r="E744" s="328"/>
      <c r="F744" s="328" t="s">
        <v>95</v>
      </c>
      <c r="G744" s="328"/>
      <c r="H744" s="347"/>
      <c r="I744" s="347"/>
      <c r="J744" s="348"/>
      <c r="K744" s="349"/>
      <c r="L744" s="350">
        <f t="shared" si="762"/>
        <v>0</v>
      </c>
      <c r="M744" s="351"/>
      <c r="N744" s="128"/>
      <c r="O744" s="128"/>
      <c r="P744" s="128"/>
      <c r="Q744" s="128"/>
      <c r="R744" s="128"/>
      <c r="S744" s="352"/>
      <c r="T744" s="49" t="str">
        <f>HLOOKUP(F706,リスト!$N$7:$AC$25,13,)</f>
        <v>対象外</v>
      </c>
      <c r="U744" s="47" t="str">
        <f t="shared" si="760"/>
        <v/>
      </c>
    </row>
    <row r="745" spans="1:22">
      <c r="A745" s="1">
        <f t="shared" ref="A745:B745" si="773">A744</f>
        <v>15</v>
      </c>
      <c r="B745" s="1">
        <f t="shared" si="773"/>
        <v>0</v>
      </c>
      <c r="C745" s="319"/>
      <c r="D745" s="327" t="s">
        <v>98</v>
      </c>
      <c r="E745" s="328"/>
      <c r="F745" s="304" t="s">
        <v>87</v>
      </c>
      <c r="G745" s="304"/>
      <c r="H745" s="305"/>
      <c r="I745" s="305"/>
      <c r="J745" s="306"/>
      <c r="K745" s="307"/>
      <c r="L745" s="308">
        <f t="shared" si="762"/>
        <v>0</v>
      </c>
      <c r="M745" s="309"/>
      <c r="N745" s="167"/>
      <c r="O745" s="167"/>
      <c r="P745" s="167"/>
      <c r="Q745" s="167"/>
      <c r="R745" s="167"/>
      <c r="S745" s="310"/>
      <c r="T745" s="49" t="str">
        <f>HLOOKUP(F706,リスト!$N$7:$AC$25,14,)</f>
        <v>対象</v>
      </c>
      <c r="U745" s="47" t="str">
        <f t="shared" si="760"/>
        <v/>
      </c>
    </row>
    <row r="746" spans="1:22">
      <c r="A746" s="1">
        <f t="shared" ref="A746:B746" si="774">A745</f>
        <v>15</v>
      </c>
      <c r="B746" s="1">
        <f t="shared" si="774"/>
        <v>0</v>
      </c>
      <c r="C746" s="319"/>
      <c r="D746" s="328"/>
      <c r="E746" s="328"/>
      <c r="F746" s="311" t="s">
        <v>88</v>
      </c>
      <c r="G746" s="311"/>
      <c r="H746" s="312"/>
      <c r="I746" s="312"/>
      <c r="J746" s="313"/>
      <c r="K746" s="314"/>
      <c r="L746" s="315">
        <f t="shared" si="762"/>
        <v>0</v>
      </c>
      <c r="M746" s="316"/>
      <c r="N746" s="168"/>
      <c r="O746" s="168"/>
      <c r="P746" s="168"/>
      <c r="Q746" s="168"/>
      <c r="R746" s="168"/>
      <c r="S746" s="317"/>
      <c r="T746" s="49" t="str">
        <f>HLOOKUP(F706,リスト!$N$7:$AC$25,15,)</f>
        <v>対象</v>
      </c>
      <c r="U746" s="47" t="str">
        <f t="shared" si="760"/>
        <v/>
      </c>
    </row>
    <row r="747" spans="1:22">
      <c r="A747" s="1">
        <f t="shared" ref="A747:B747" si="775">A746</f>
        <v>15</v>
      </c>
      <c r="B747" s="1">
        <f t="shared" si="775"/>
        <v>0</v>
      </c>
      <c r="C747" s="319"/>
      <c r="D747" s="346" t="s">
        <v>96</v>
      </c>
      <c r="E747" s="346"/>
      <c r="F747" s="328" t="s">
        <v>89</v>
      </c>
      <c r="G747" s="328"/>
      <c r="H747" s="347"/>
      <c r="I747" s="347"/>
      <c r="J747" s="348"/>
      <c r="K747" s="349"/>
      <c r="L747" s="350">
        <f t="shared" si="762"/>
        <v>0</v>
      </c>
      <c r="M747" s="351"/>
      <c r="N747" s="128"/>
      <c r="O747" s="128"/>
      <c r="P747" s="128"/>
      <c r="Q747" s="128"/>
      <c r="R747" s="128"/>
      <c r="S747" s="352"/>
      <c r="T747" s="49" t="str">
        <f>HLOOKUP(F706,リスト!$N$7:$AC$25,16,)</f>
        <v>対象</v>
      </c>
      <c r="U747" s="47" t="str">
        <f t="shared" si="760"/>
        <v/>
      </c>
    </row>
    <row r="748" spans="1:22">
      <c r="A748" s="1">
        <f t="shared" ref="A748:B748" si="776">A747</f>
        <v>15</v>
      </c>
      <c r="B748" s="1">
        <f t="shared" si="776"/>
        <v>0</v>
      </c>
      <c r="C748" s="319"/>
      <c r="D748" s="328" t="s">
        <v>97</v>
      </c>
      <c r="E748" s="328"/>
      <c r="F748" s="304" t="s">
        <v>90</v>
      </c>
      <c r="G748" s="304"/>
      <c r="H748" s="305"/>
      <c r="I748" s="305"/>
      <c r="J748" s="306"/>
      <c r="K748" s="307"/>
      <c r="L748" s="308">
        <f t="shared" si="762"/>
        <v>0</v>
      </c>
      <c r="M748" s="309"/>
      <c r="N748" s="167"/>
      <c r="O748" s="167"/>
      <c r="P748" s="167"/>
      <c r="Q748" s="167"/>
      <c r="R748" s="167"/>
      <c r="S748" s="310"/>
      <c r="T748" s="49" t="str">
        <f>HLOOKUP(F706,リスト!$N$7:$AC$25,17,)</f>
        <v>対象</v>
      </c>
      <c r="U748" s="47" t="str">
        <f t="shared" si="760"/>
        <v/>
      </c>
    </row>
    <row r="749" spans="1:22">
      <c r="A749" s="1">
        <f t="shared" ref="A749:B749" si="777">A748</f>
        <v>15</v>
      </c>
      <c r="B749" s="1">
        <f t="shared" si="777"/>
        <v>0</v>
      </c>
      <c r="C749" s="319"/>
      <c r="D749" s="328"/>
      <c r="E749" s="328"/>
      <c r="F749" s="311" t="s">
        <v>91</v>
      </c>
      <c r="G749" s="311"/>
      <c r="H749" s="312"/>
      <c r="I749" s="312"/>
      <c r="J749" s="313"/>
      <c r="K749" s="314"/>
      <c r="L749" s="315">
        <f t="shared" si="762"/>
        <v>0</v>
      </c>
      <c r="M749" s="316"/>
      <c r="N749" s="168"/>
      <c r="O749" s="168"/>
      <c r="P749" s="168"/>
      <c r="Q749" s="168"/>
      <c r="R749" s="168"/>
      <c r="S749" s="317"/>
      <c r="T749" s="49" t="str">
        <f>HLOOKUP(F706,リスト!$N$7:$AC$25,18,)</f>
        <v>対象外</v>
      </c>
      <c r="U749" s="47" t="str">
        <f t="shared" si="760"/>
        <v/>
      </c>
    </row>
    <row r="750" spans="1:22" ht="15" thickBot="1">
      <c r="A750" s="1">
        <f t="shared" ref="A750:B750" si="778">A749</f>
        <v>15</v>
      </c>
      <c r="B750" s="1">
        <f t="shared" si="778"/>
        <v>0</v>
      </c>
      <c r="C750" s="319"/>
      <c r="D750" s="329" t="s">
        <v>70</v>
      </c>
      <c r="E750" s="329"/>
      <c r="F750" s="329" t="s">
        <v>70</v>
      </c>
      <c r="G750" s="329"/>
      <c r="H750" s="330"/>
      <c r="I750" s="330"/>
      <c r="J750" s="331"/>
      <c r="K750" s="332"/>
      <c r="L750" s="333">
        <f t="shared" si="762"/>
        <v>0</v>
      </c>
      <c r="M750" s="334"/>
      <c r="N750" s="335"/>
      <c r="O750" s="335"/>
      <c r="P750" s="335"/>
      <c r="Q750" s="335"/>
      <c r="R750" s="335"/>
      <c r="S750" s="336"/>
      <c r="T750" s="49" t="str">
        <f>HLOOKUP(F706,リスト!$N$7:$AC$25,19,)</f>
        <v>対象</v>
      </c>
      <c r="U750" s="47" t="str">
        <f t="shared" si="760"/>
        <v/>
      </c>
    </row>
    <row r="751" spans="1:22" ht="15.6" thickTop="1" thickBot="1">
      <c r="A751" s="1">
        <f t="shared" ref="A751:B751" si="779">A750</f>
        <v>15</v>
      </c>
      <c r="B751" s="1">
        <f t="shared" si="779"/>
        <v>0</v>
      </c>
      <c r="C751" s="320"/>
      <c r="D751" s="337" t="s">
        <v>71</v>
      </c>
      <c r="E751" s="338"/>
      <c r="F751" s="338"/>
      <c r="G751" s="339"/>
      <c r="H751" s="340">
        <f>SUM(H733:I750)</f>
        <v>0</v>
      </c>
      <c r="I751" s="340"/>
      <c r="J751" s="341">
        <f t="shared" ref="J751" si="780">SUM(J733:K750)</f>
        <v>0</v>
      </c>
      <c r="K751" s="342"/>
      <c r="L751" s="342">
        <f t="shared" ref="L751" si="781">SUM(L733:M750)</f>
        <v>0</v>
      </c>
      <c r="M751" s="343"/>
      <c r="N751" s="344"/>
      <c r="O751" s="344"/>
      <c r="P751" s="344"/>
      <c r="Q751" s="344"/>
      <c r="R751" s="344"/>
      <c r="S751" s="345"/>
      <c r="T751" s="49"/>
    </row>
    <row r="752" spans="1:22">
      <c r="A752" s="1">
        <f>F755</f>
        <v>16</v>
      </c>
      <c r="B752" s="1">
        <f>IF(H776&gt;0,1,0)</f>
        <v>0</v>
      </c>
      <c r="C752" s="179" t="s">
        <v>41</v>
      </c>
      <c r="D752" s="179"/>
      <c r="E752" s="179"/>
      <c r="U752" s="11" t="s">
        <v>43</v>
      </c>
      <c r="V752" s="11" t="s">
        <v>157</v>
      </c>
    </row>
    <row r="753" spans="1:24">
      <c r="A753" s="1">
        <f>A752</f>
        <v>16</v>
      </c>
      <c r="B753" s="1">
        <f>B752</f>
        <v>0</v>
      </c>
      <c r="C753" s="223" t="str">
        <f>"トップスポーツクラブ強化事業　"&amp;基本!$G$24</f>
        <v>トップスポーツクラブ強化事業　事業計画書</v>
      </c>
      <c r="D753" s="223"/>
      <c r="E753" s="223"/>
      <c r="F753" s="223"/>
      <c r="G753" s="223"/>
      <c r="H753" s="223"/>
      <c r="I753" s="223"/>
      <c r="J753" s="223"/>
      <c r="K753" s="223"/>
      <c r="L753" s="223"/>
      <c r="M753" s="223"/>
      <c r="N753" s="223"/>
      <c r="O753" s="223"/>
      <c r="P753" s="223"/>
      <c r="Q753" s="223"/>
      <c r="R753" s="223"/>
      <c r="S753" s="223"/>
      <c r="U753" s="16" t="str">
        <f t="shared" ref="U753:V756" si="782">IF(U703="","",U703)</f>
        <v>トップスポーツクラブ強化事業</v>
      </c>
      <c r="V753" s="16" t="str">
        <f t="shared" si="782"/>
        <v>トップクラブ</v>
      </c>
    </row>
    <row r="754" spans="1:24" ht="15" thickBot="1">
      <c r="A754" s="1">
        <f t="shared" ref="A754:B754" si="783">A753</f>
        <v>16</v>
      </c>
      <c r="B754" s="1">
        <f t="shared" si="783"/>
        <v>0</v>
      </c>
      <c r="C754" s="386" t="s">
        <v>42</v>
      </c>
      <c r="D754" s="386"/>
      <c r="U754" s="28" t="str">
        <f t="shared" si="782"/>
        <v/>
      </c>
      <c r="V754" s="28" t="str">
        <f t="shared" si="782"/>
        <v/>
      </c>
    </row>
    <row r="755" spans="1:24" ht="15" thickBot="1">
      <c r="A755" s="1">
        <f t="shared" ref="A755:B755" si="784">A754</f>
        <v>16</v>
      </c>
      <c r="B755" s="1">
        <f t="shared" si="784"/>
        <v>0</v>
      </c>
      <c r="C755" s="413" t="s">
        <v>44</v>
      </c>
      <c r="D755" s="414"/>
      <c r="E755" s="414"/>
      <c r="F755" s="415">
        <f>F705+1</f>
        <v>16</v>
      </c>
      <c r="G755" s="416"/>
      <c r="U755" s="28" t="str">
        <f t="shared" si="782"/>
        <v/>
      </c>
      <c r="V755" s="28" t="str">
        <f t="shared" si="782"/>
        <v/>
      </c>
    </row>
    <row r="756" spans="1:24">
      <c r="A756" s="1">
        <f t="shared" ref="A756:B756" si="785">A755</f>
        <v>16</v>
      </c>
      <c r="B756" s="1">
        <f t="shared" si="785"/>
        <v>0</v>
      </c>
      <c r="C756" s="417" t="s">
        <v>43</v>
      </c>
      <c r="D756" s="361"/>
      <c r="E756" s="361"/>
      <c r="F756" s="418" t="s">
        <v>26</v>
      </c>
      <c r="G756" s="418"/>
      <c r="H756" s="418"/>
      <c r="I756" s="418"/>
      <c r="J756" s="418"/>
      <c r="K756" s="418"/>
      <c r="L756" s="418"/>
      <c r="M756" s="361" t="s">
        <v>47</v>
      </c>
      <c r="N756" s="361"/>
      <c r="O756" s="361"/>
      <c r="P756" s="418"/>
      <c r="Q756" s="418"/>
      <c r="R756" s="418"/>
      <c r="S756" s="419"/>
      <c r="T756" s="64" t="str">
        <f>IF(F756="","",VLOOKUP(F756,U753:V756,2,))</f>
        <v>トップクラブ</v>
      </c>
      <c r="U756" s="18" t="str">
        <f t="shared" si="782"/>
        <v/>
      </c>
      <c r="V756" s="18" t="str">
        <f t="shared" si="782"/>
        <v/>
      </c>
    </row>
    <row r="757" spans="1:24">
      <c r="A757" s="1">
        <f t="shared" ref="A757:B757" si="786">A756</f>
        <v>16</v>
      </c>
      <c r="B757" s="1">
        <f t="shared" si="786"/>
        <v>0</v>
      </c>
      <c r="C757" s="404" t="s">
        <v>141</v>
      </c>
      <c r="D757" s="405"/>
      <c r="E757" s="403"/>
      <c r="F757" s="406"/>
      <c r="G757" s="407"/>
      <c r="H757" s="407"/>
      <c r="I757" s="407"/>
      <c r="J757" s="407"/>
      <c r="K757" s="407"/>
      <c r="L757" s="407"/>
      <c r="M757" s="407"/>
      <c r="N757" s="407"/>
      <c r="O757" s="407"/>
      <c r="P757" s="407"/>
      <c r="Q757" s="407"/>
      <c r="R757" s="407"/>
      <c r="S757" s="408"/>
      <c r="U757" s="50"/>
    </row>
    <row r="758" spans="1:24">
      <c r="A758" s="1">
        <f t="shared" ref="A758:B758" si="787">A757</f>
        <v>16</v>
      </c>
      <c r="B758" s="1">
        <f t="shared" si="787"/>
        <v>0</v>
      </c>
      <c r="C758" s="398" t="s">
        <v>45</v>
      </c>
      <c r="D758" s="362"/>
      <c r="E758" s="362"/>
      <c r="F758" s="409"/>
      <c r="G758" s="410"/>
      <c r="H758" s="410"/>
      <c r="I758" s="20" t="str">
        <f>IF(F758="","～",IF(J758="","","～"))</f>
        <v>～</v>
      </c>
      <c r="J758" s="410"/>
      <c r="K758" s="410"/>
      <c r="L758" s="410"/>
      <c r="M758" s="21" t="s">
        <v>46</v>
      </c>
      <c r="N758" s="411" t="str">
        <f>IF(T758=1,IF(F758="","",IF(J758="","",IF(F758=J758,"日帰り",(J758-F758)&amp;"泊"&amp;(J758-F758+1)&amp;"日"))),"")</f>
        <v/>
      </c>
      <c r="O758" s="411"/>
      <c r="P758" s="411"/>
      <c r="Q758" s="13" t="s">
        <v>62</v>
      </c>
      <c r="R758" s="192"/>
      <c r="S758" s="412"/>
      <c r="T758" s="48">
        <v>0</v>
      </c>
    </row>
    <row r="759" spans="1:24">
      <c r="A759" s="1">
        <f t="shared" ref="A759:B759" si="788">A758</f>
        <v>16</v>
      </c>
      <c r="B759" s="1">
        <f t="shared" si="788"/>
        <v>0</v>
      </c>
      <c r="C759" s="398" t="s">
        <v>48</v>
      </c>
      <c r="D759" s="387" t="s">
        <v>49</v>
      </c>
      <c r="E759" s="387"/>
      <c r="F759" s="399"/>
      <c r="G759" s="399"/>
      <c r="H759" s="399"/>
      <c r="I759" s="399"/>
      <c r="J759" s="399"/>
      <c r="K759" s="399"/>
      <c r="L759" s="399"/>
      <c r="M759" s="399"/>
      <c r="N759" s="399"/>
      <c r="O759" s="399"/>
      <c r="P759" s="399"/>
      <c r="Q759" s="399"/>
      <c r="R759" s="399"/>
      <c r="S759" s="400"/>
      <c r="U759" s="154" t="s">
        <v>47</v>
      </c>
      <c r="V759" s="154"/>
      <c r="W759" s="154"/>
      <c r="X759" s="154"/>
    </row>
    <row r="760" spans="1:24">
      <c r="A760" s="1">
        <f t="shared" ref="A760:B760" si="789">A759</f>
        <v>16</v>
      </c>
      <c r="B760" s="1">
        <f t="shared" si="789"/>
        <v>0</v>
      </c>
      <c r="C760" s="398"/>
      <c r="D760" s="395" t="s">
        <v>7</v>
      </c>
      <c r="E760" s="395"/>
      <c r="F760" s="396"/>
      <c r="G760" s="396"/>
      <c r="H760" s="396"/>
      <c r="I760" s="396"/>
      <c r="J760" s="396"/>
      <c r="K760" s="396"/>
      <c r="L760" s="396"/>
      <c r="M760" s="396"/>
      <c r="N760" s="396"/>
      <c r="O760" s="396"/>
      <c r="P760" s="396"/>
      <c r="Q760" s="396"/>
      <c r="R760" s="396"/>
      <c r="S760" s="397"/>
      <c r="U760" s="61" t="str">
        <f>U753</f>
        <v>トップスポーツクラブ強化事業</v>
      </c>
      <c r="V760" s="61" t="str">
        <f>U754</f>
        <v/>
      </c>
      <c r="W760" s="61" t="str">
        <f>U755</f>
        <v/>
      </c>
      <c r="X760" s="61" t="str">
        <f>U756</f>
        <v/>
      </c>
    </row>
    <row r="761" spans="1:24">
      <c r="A761" s="1">
        <f t="shared" ref="A761:B761" si="790">A760</f>
        <v>16</v>
      </c>
      <c r="B761" s="1">
        <f t="shared" si="790"/>
        <v>0</v>
      </c>
      <c r="C761" s="398" t="s">
        <v>50</v>
      </c>
      <c r="D761" s="387" t="s">
        <v>49</v>
      </c>
      <c r="E761" s="387"/>
      <c r="F761" s="399"/>
      <c r="G761" s="399"/>
      <c r="H761" s="399"/>
      <c r="I761" s="399"/>
      <c r="J761" s="399"/>
      <c r="K761" s="399"/>
      <c r="L761" s="399"/>
      <c r="M761" s="399"/>
      <c r="N761" s="399"/>
      <c r="O761" s="399"/>
      <c r="P761" s="399"/>
      <c r="Q761" s="399"/>
      <c r="R761" s="399"/>
      <c r="S761" s="400"/>
      <c r="U761" s="6" t="str">
        <f t="shared" ref="U761:X764" si="791">IF(U711="","",U711)</f>
        <v>①強化活動</v>
      </c>
      <c r="V761" s="6" t="str">
        <f t="shared" si="791"/>
        <v/>
      </c>
      <c r="W761" s="6" t="str">
        <f t="shared" si="791"/>
        <v/>
      </c>
      <c r="X761" s="6" t="str">
        <f t="shared" si="791"/>
        <v/>
      </c>
    </row>
    <row r="762" spans="1:24">
      <c r="A762" s="1">
        <f t="shared" ref="A762:B762" si="792">A761</f>
        <v>16</v>
      </c>
      <c r="B762" s="1">
        <f t="shared" si="792"/>
        <v>0</v>
      </c>
      <c r="C762" s="398"/>
      <c r="D762" s="395" t="s">
        <v>7</v>
      </c>
      <c r="E762" s="395"/>
      <c r="F762" s="396"/>
      <c r="G762" s="396"/>
      <c r="H762" s="396"/>
      <c r="I762" s="396"/>
      <c r="J762" s="396"/>
      <c r="K762" s="396"/>
      <c r="L762" s="396"/>
      <c r="M762" s="396"/>
      <c r="N762" s="396"/>
      <c r="O762" s="396"/>
      <c r="P762" s="396"/>
      <c r="Q762" s="396"/>
      <c r="R762" s="396"/>
      <c r="S762" s="397"/>
      <c r="U762" s="8" t="str">
        <f t="shared" si="791"/>
        <v>②トップ招へい</v>
      </c>
      <c r="V762" s="8" t="str">
        <f t="shared" si="791"/>
        <v/>
      </c>
      <c r="W762" s="8" t="str">
        <f t="shared" si="791"/>
        <v/>
      </c>
      <c r="X762" s="8" t="str">
        <f t="shared" si="791"/>
        <v/>
      </c>
    </row>
    <row r="763" spans="1:24">
      <c r="A763" s="1">
        <f t="shared" ref="A763:B763" si="793">A762</f>
        <v>16</v>
      </c>
      <c r="B763" s="1">
        <f t="shared" si="793"/>
        <v>0</v>
      </c>
      <c r="C763" s="401" t="s">
        <v>51</v>
      </c>
      <c r="D763" s="362" t="s">
        <v>52</v>
      </c>
      <c r="E763" s="362"/>
      <c r="F763" s="362" t="s">
        <v>55</v>
      </c>
      <c r="G763" s="402"/>
      <c r="H763" s="369" t="s">
        <v>56</v>
      </c>
      <c r="I763" s="367"/>
      <c r="J763" s="403" t="s">
        <v>57</v>
      </c>
      <c r="K763" s="402"/>
      <c r="L763" s="369" t="s">
        <v>58</v>
      </c>
      <c r="M763" s="367"/>
      <c r="N763" s="403" t="s">
        <v>59</v>
      </c>
      <c r="O763" s="402"/>
      <c r="P763" s="369" t="s">
        <v>60</v>
      </c>
      <c r="Q763" s="362"/>
      <c r="R763" s="403" t="s">
        <v>32</v>
      </c>
      <c r="S763" s="366"/>
      <c r="U763" s="8" t="str">
        <f t="shared" si="791"/>
        <v/>
      </c>
      <c r="V763" s="8" t="str">
        <f t="shared" si="791"/>
        <v/>
      </c>
      <c r="W763" s="8" t="str">
        <f t="shared" si="791"/>
        <v/>
      </c>
      <c r="X763" s="8" t="str">
        <f t="shared" si="791"/>
        <v/>
      </c>
    </row>
    <row r="764" spans="1:24">
      <c r="A764" s="1">
        <f t="shared" ref="A764:B764" si="794">A763</f>
        <v>16</v>
      </c>
      <c r="B764" s="1">
        <f t="shared" si="794"/>
        <v>0</v>
      </c>
      <c r="C764" s="398"/>
      <c r="D764" s="387" t="s">
        <v>53</v>
      </c>
      <c r="E764" s="387"/>
      <c r="F764" s="51" t="s">
        <v>134</v>
      </c>
      <c r="G764" s="22" t="s">
        <v>61</v>
      </c>
      <c r="H764" s="53" t="s">
        <v>134</v>
      </c>
      <c r="I764" s="23" t="s">
        <v>61</v>
      </c>
      <c r="J764" s="55" t="s">
        <v>134</v>
      </c>
      <c r="K764" s="22" t="s">
        <v>61</v>
      </c>
      <c r="L764" s="53" t="s">
        <v>134</v>
      </c>
      <c r="M764" s="23" t="s">
        <v>61</v>
      </c>
      <c r="N764" s="55" t="s">
        <v>134</v>
      </c>
      <c r="O764" s="22" t="s">
        <v>61</v>
      </c>
      <c r="P764" s="53" t="s">
        <v>134</v>
      </c>
      <c r="Q764" s="24" t="s">
        <v>61</v>
      </c>
      <c r="R764" s="22">
        <f>指導者!Y$35</f>
        <v>0</v>
      </c>
      <c r="S764" s="29" t="s">
        <v>61</v>
      </c>
      <c r="U764" s="10" t="str">
        <f t="shared" si="791"/>
        <v/>
      </c>
      <c r="V764" s="10" t="str">
        <f t="shared" si="791"/>
        <v/>
      </c>
      <c r="W764" s="10" t="str">
        <f t="shared" si="791"/>
        <v/>
      </c>
      <c r="X764" s="10" t="str">
        <f t="shared" si="791"/>
        <v/>
      </c>
    </row>
    <row r="765" spans="1:24">
      <c r="A765" s="1">
        <f t="shared" ref="A765:B765" si="795">A764</f>
        <v>16</v>
      </c>
      <c r="B765" s="1">
        <f t="shared" si="795"/>
        <v>0</v>
      </c>
      <c r="C765" s="398"/>
      <c r="D765" s="395" t="s">
        <v>54</v>
      </c>
      <c r="E765" s="395"/>
      <c r="F765" s="52" t="s">
        <v>134</v>
      </c>
      <c r="G765" s="25" t="s">
        <v>61</v>
      </c>
      <c r="H765" s="54" t="s">
        <v>134</v>
      </c>
      <c r="I765" s="26" t="s">
        <v>61</v>
      </c>
      <c r="J765" s="56" t="s">
        <v>134</v>
      </c>
      <c r="K765" s="25" t="s">
        <v>61</v>
      </c>
      <c r="L765" s="54" t="s">
        <v>134</v>
      </c>
      <c r="M765" s="26" t="s">
        <v>61</v>
      </c>
      <c r="N765" s="56" t="s">
        <v>134</v>
      </c>
      <c r="O765" s="25" t="s">
        <v>61</v>
      </c>
      <c r="P765" s="54" t="s">
        <v>134</v>
      </c>
      <c r="Q765" s="27" t="s">
        <v>61</v>
      </c>
      <c r="R765" s="25">
        <f>選手!Y$332</f>
        <v>0</v>
      </c>
      <c r="S765" s="30" t="s">
        <v>61</v>
      </c>
    </row>
    <row r="766" spans="1:24">
      <c r="A766" s="1">
        <f t="shared" ref="A766:B766" si="796">A765</f>
        <v>16</v>
      </c>
      <c r="B766" s="1">
        <f t="shared" si="796"/>
        <v>0</v>
      </c>
      <c r="C766" s="370" t="s">
        <v>63</v>
      </c>
      <c r="D766" s="371"/>
      <c r="E766" s="372"/>
      <c r="F766" s="287"/>
      <c r="G766" s="379"/>
      <c r="H766" s="379"/>
      <c r="I766" s="379"/>
      <c r="J766" s="379"/>
      <c r="K766" s="379"/>
      <c r="L766" s="379"/>
      <c r="M766" s="379"/>
      <c r="N766" s="379"/>
      <c r="O766" s="379"/>
      <c r="P766" s="379"/>
      <c r="Q766" s="379"/>
      <c r="R766" s="379"/>
      <c r="S766" s="380"/>
    </row>
    <row r="767" spans="1:24">
      <c r="A767" s="1">
        <f t="shared" ref="A767:B767" si="797">A766</f>
        <v>16</v>
      </c>
      <c r="B767" s="1">
        <f t="shared" si="797"/>
        <v>0</v>
      </c>
      <c r="C767" s="373"/>
      <c r="D767" s="374"/>
      <c r="E767" s="375"/>
      <c r="F767" s="289"/>
      <c r="G767" s="381"/>
      <c r="H767" s="381"/>
      <c r="I767" s="381"/>
      <c r="J767" s="381"/>
      <c r="K767" s="381"/>
      <c r="L767" s="381"/>
      <c r="M767" s="381"/>
      <c r="N767" s="381"/>
      <c r="O767" s="381"/>
      <c r="P767" s="381"/>
      <c r="Q767" s="381"/>
      <c r="R767" s="381"/>
      <c r="S767" s="382"/>
    </row>
    <row r="768" spans="1:24">
      <c r="A768" s="1">
        <f t="shared" ref="A768:B768" si="798">A767</f>
        <v>16</v>
      </c>
      <c r="B768" s="1">
        <f t="shared" si="798"/>
        <v>0</v>
      </c>
      <c r="C768" s="373"/>
      <c r="D768" s="374"/>
      <c r="E768" s="375"/>
      <c r="F768" s="289"/>
      <c r="G768" s="381"/>
      <c r="H768" s="381"/>
      <c r="I768" s="381"/>
      <c r="J768" s="381"/>
      <c r="K768" s="381"/>
      <c r="L768" s="381"/>
      <c r="M768" s="381"/>
      <c r="N768" s="381"/>
      <c r="O768" s="381"/>
      <c r="P768" s="381"/>
      <c r="Q768" s="381"/>
      <c r="R768" s="381"/>
      <c r="S768" s="382"/>
    </row>
    <row r="769" spans="1:21">
      <c r="A769" s="1">
        <f t="shared" ref="A769:B769" si="799">A768</f>
        <v>16</v>
      </c>
      <c r="B769" s="1">
        <f t="shared" si="799"/>
        <v>0</v>
      </c>
      <c r="C769" s="373"/>
      <c r="D769" s="374"/>
      <c r="E769" s="375"/>
      <c r="F769" s="289"/>
      <c r="G769" s="381"/>
      <c r="H769" s="381"/>
      <c r="I769" s="381"/>
      <c r="J769" s="381"/>
      <c r="K769" s="381"/>
      <c r="L769" s="381"/>
      <c r="M769" s="381"/>
      <c r="N769" s="381"/>
      <c r="O769" s="381"/>
      <c r="P769" s="381"/>
      <c r="Q769" s="381"/>
      <c r="R769" s="381"/>
      <c r="S769" s="382"/>
    </row>
    <row r="770" spans="1:21">
      <c r="A770" s="1">
        <f t="shared" ref="A770:B770" si="800">A769</f>
        <v>16</v>
      </c>
      <c r="B770" s="1">
        <f t="shared" si="800"/>
        <v>0</v>
      </c>
      <c r="C770" s="373"/>
      <c r="D770" s="374"/>
      <c r="E770" s="375"/>
      <c r="F770" s="289"/>
      <c r="G770" s="381"/>
      <c r="H770" s="381"/>
      <c r="I770" s="381"/>
      <c r="J770" s="381"/>
      <c r="K770" s="381"/>
      <c r="L770" s="381"/>
      <c r="M770" s="381"/>
      <c r="N770" s="381"/>
      <c r="O770" s="381"/>
      <c r="P770" s="381"/>
      <c r="Q770" s="381"/>
      <c r="R770" s="381"/>
      <c r="S770" s="382"/>
    </row>
    <row r="771" spans="1:21">
      <c r="A771" s="1">
        <f t="shared" ref="A771:B771" si="801">A770</f>
        <v>16</v>
      </c>
      <c r="B771" s="1">
        <f t="shared" si="801"/>
        <v>0</v>
      </c>
      <c r="C771" s="373"/>
      <c r="D771" s="374"/>
      <c r="E771" s="375"/>
      <c r="F771" s="289"/>
      <c r="G771" s="381"/>
      <c r="H771" s="381"/>
      <c r="I771" s="381"/>
      <c r="J771" s="381"/>
      <c r="K771" s="381"/>
      <c r="L771" s="381"/>
      <c r="M771" s="381"/>
      <c r="N771" s="381"/>
      <c r="O771" s="381"/>
      <c r="P771" s="381"/>
      <c r="Q771" s="381"/>
      <c r="R771" s="381"/>
      <c r="S771" s="382"/>
    </row>
    <row r="772" spans="1:21" ht="15" thickBot="1">
      <c r="A772" s="1">
        <f t="shared" ref="A772:B772" si="802">A771</f>
        <v>16</v>
      </c>
      <c r="B772" s="1">
        <f t="shared" si="802"/>
        <v>0</v>
      </c>
      <c r="C772" s="376"/>
      <c r="D772" s="377"/>
      <c r="E772" s="378"/>
      <c r="F772" s="383"/>
      <c r="G772" s="384"/>
      <c r="H772" s="384"/>
      <c r="I772" s="384"/>
      <c r="J772" s="384"/>
      <c r="K772" s="384"/>
      <c r="L772" s="384"/>
      <c r="M772" s="384"/>
      <c r="N772" s="384"/>
      <c r="O772" s="384"/>
      <c r="P772" s="384"/>
      <c r="Q772" s="384"/>
      <c r="R772" s="384"/>
      <c r="S772" s="385"/>
    </row>
    <row r="773" spans="1:21">
      <c r="A773" s="1">
        <f t="shared" ref="A773:B773" si="803">A772</f>
        <v>16</v>
      </c>
      <c r="B773" s="1">
        <f t="shared" si="803"/>
        <v>0</v>
      </c>
    </row>
    <row r="774" spans="1:21" ht="15" thickBot="1">
      <c r="A774" s="1">
        <f t="shared" ref="A774:B774" si="804">A773</f>
        <v>16</v>
      </c>
      <c r="B774" s="1">
        <f t="shared" si="804"/>
        <v>0</v>
      </c>
      <c r="C774" s="386" t="s">
        <v>64</v>
      </c>
      <c r="D774" s="386"/>
      <c r="Q774" s="323" t="s">
        <v>65</v>
      </c>
      <c r="R774" s="323"/>
      <c r="S774" s="323"/>
    </row>
    <row r="775" spans="1:21">
      <c r="A775" s="1">
        <f t="shared" ref="A775:B775" si="805">A774</f>
        <v>16</v>
      </c>
      <c r="B775" s="1">
        <f t="shared" si="805"/>
        <v>0</v>
      </c>
      <c r="C775" s="318" t="s">
        <v>66</v>
      </c>
      <c r="D775" s="361" t="s">
        <v>67</v>
      </c>
      <c r="E775" s="361"/>
      <c r="F775" s="361"/>
      <c r="G775" s="361"/>
      <c r="H775" s="361" t="s">
        <v>72</v>
      </c>
      <c r="I775" s="361"/>
      <c r="J775" s="361" t="s">
        <v>11</v>
      </c>
      <c r="K775" s="361"/>
      <c r="L775" s="361"/>
      <c r="M775" s="361"/>
      <c r="N775" s="361"/>
      <c r="O775" s="361"/>
      <c r="P775" s="361"/>
      <c r="Q775" s="361"/>
      <c r="R775" s="361"/>
      <c r="S775" s="365"/>
    </row>
    <row r="776" spans="1:21">
      <c r="A776" s="1">
        <f t="shared" ref="A776:B776" si="806">A775</f>
        <v>16</v>
      </c>
      <c r="B776" s="1">
        <f t="shared" si="806"/>
        <v>0</v>
      </c>
      <c r="C776" s="319"/>
      <c r="D776" s="387" t="s">
        <v>68</v>
      </c>
      <c r="E776" s="387"/>
      <c r="F776" s="387"/>
      <c r="G776" s="387"/>
      <c r="H776" s="388">
        <f>J801</f>
        <v>0</v>
      </c>
      <c r="I776" s="388"/>
      <c r="J776" s="167"/>
      <c r="K776" s="167"/>
      <c r="L776" s="167"/>
      <c r="M776" s="167"/>
      <c r="N776" s="167"/>
      <c r="O776" s="167"/>
      <c r="P776" s="167"/>
      <c r="Q776" s="167"/>
      <c r="R776" s="167"/>
      <c r="S776" s="310"/>
    </row>
    <row r="777" spans="1:21">
      <c r="A777" s="1">
        <f t="shared" ref="A777:B777" si="807">A776</f>
        <v>16</v>
      </c>
      <c r="B777" s="1">
        <f t="shared" si="807"/>
        <v>0</v>
      </c>
      <c r="C777" s="319"/>
      <c r="D777" s="389" t="s">
        <v>135</v>
      </c>
      <c r="E777" s="389"/>
      <c r="F777" s="389"/>
      <c r="G777" s="389"/>
      <c r="H777" s="354"/>
      <c r="I777" s="354"/>
      <c r="J777" s="359"/>
      <c r="K777" s="359"/>
      <c r="L777" s="359"/>
      <c r="M777" s="359"/>
      <c r="N777" s="359"/>
      <c r="O777" s="359"/>
      <c r="P777" s="359"/>
      <c r="Q777" s="359"/>
      <c r="R777" s="359"/>
      <c r="S777" s="360"/>
    </row>
    <row r="778" spans="1:21">
      <c r="A778" s="1">
        <f t="shared" ref="A778:B778" si="808">A777</f>
        <v>16</v>
      </c>
      <c r="B778" s="1">
        <f t="shared" si="808"/>
        <v>0</v>
      </c>
      <c r="C778" s="319"/>
      <c r="D778" s="389" t="s">
        <v>69</v>
      </c>
      <c r="E778" s="389"/>
      <c r="F778" s="389"/>
      <c r="G778" s="389"/>
      <c r="H778" s="354"/>
      <c r="I778" s="354"/>
      <c r="J778" s="359"/>
      <c r="K778" s="359"/>
      <c r="L778" s="359"/>
      <c r="M778" s="359"/>
      <c r="N778" s="359"/>
      <c r="O778" s="359"/>
      <c r="P778" s="359"/>
      <c r="Q778" s="359"/>
      <c r="R778" s="359"/>
      <c r="S778" s="360"/>
    </row>
    <row r="779" spans="1:21" ht="15" thickBot="1">
      <c r="A779" s="1">
        <f t="shared" ref="A779:B779" si="809">A778</f>
        <v>16</v>
      </c>
      <c r="B779" s="1">
        <f t="shared" si="809"/>
        <v>0</v>
      </c>
      <c r="C779" s="319"/>
      <c r="D779" s="390" t="s">
        <v>70</v>
      </c>
      <c r="E779" s="390"/>
      <c r="F779" s="390"/>
      <c r="G779" s="390"/>
      <c r="H779" s="391">
        <f>H801-SUM(H776:I778)</f>
        <v>0</v>
      </c>
      <c r="I779" s="391"/>
      <c r="J779" s="392"/>
      <c r="K779" s="392"/>
      <c r="L779" s="392"/>
      <c r="M779" s="392"/>
      <c r="N779" s="392"/>
      <c r="O779" s="392"/>
      <c r="P779" s="392"/>
      <c r="Q779" s="392"/>
      <c r="R779" s="392"/>
      <c r="S779" s="393"/>
    </row>
    <row r="780" spans="1:21" ht="15.6" thickTop="1" thickBot="1">
      <c r="A780" s="1">
        <f t="shared" ref="A780:B780" si="810">A779</f>
        <v>16</v>
      </c>
      <c r="B780" s="1">
        <f t="shared" si="810"/>
        <v>0</v>
      </c>
      <c r="C780" s="320"/>
      <c r="D780" s="394" t="s">
        <v>71</v>
      </c>
      <c r="E780" s="394"/>
      <c r="F780" s="394"/>
      <c r="G780" s="394"/>
      <c r="H780" s="340">
        <f>SUM(H776:I779)</f>
        <v>0</v>
      </c>
      <c r="I780" s="340"/>
      <c r="J780" s="344"/>
      <c r="K780" s="344"/>
      <c r="L780" s="344"/>
      <c r="M780" s="344"/>
      <c r="N780" s="344"/>
      <c r="O780" s="344"/>
      <c r="P780" s="344"/>
      <c r="Q780" s="344"/>
      <c r="R780" s="344"/>
      <c r="S780" s="345"/>
    </row>
    <row r="781" spans="1:21">
      <c r="A781" s="1">
        <f t="shared" ref="A781:B781" si="811">A780</f>
        <v>16</v>
      </c>
      <c r="B781" s="1">
        <f t="shared" si="811"/>
        <v>0</v>
      </c>
      <c r="C781" s="318" t="s">
        <v>164</v>
      </c>
      <c r="D781" s="361" t="s">
        <v>67</v>
      </c>
      <c r="E781" s="361"/>
      <c r="F781" s="361" t="s">
        <v>76</v>
      </c>
      <c r="G781" s="361"/>
      <c r="H781" s="361" t="s">
        <v>72</v>
      </c>
      <c r="I781" s="363"/>
      <c r="J781" s="364"/>
      <c r="K781" s="361"/>
      <c r="L781" s="361"/>
      <c r="M781" s="361"/>
      <c r="N781" s="361" t="s">
        <v>75</v>
      </c>
      <c r="O781" s="361"/>
      <c r="P781" s="361"/>
      <c r="Q781" s="361"/>
      <c r="R781" s="361"/>
      <c r="S781" s="365"/>
    </row>
    <row r="782" spans="1:21">
      <c r="A782" s="1">
        <f t="shared" ref="A782:B782" si="812">A781</f>
        <v>16</v>
      </c>
      <c r="B782" s="1">
        <f t="shared" si="812"/>
        <v>0</v>
      </c>
      <c r="C782" s="319"/>
      <c r="D782" s="362"/>
      <c r="E782" s="362"/>
      <c r="F782" s="362"/>
      <c r="G782" s="362"/>
      <c r="H782" s="362"/>
      <c r="I782" s="362"/>
      <c r="J782" s="367" t="s">
        <v>73</v>
      </c>
      <c r="K782" s="368"/>
      <c r="L782" s="368" t="s">
        <v>74</v>
      </c>
      <c r="M782" s="369"/>
      <c r="N782" s="362"/>
      <c r="O782" s="362"/>
      <c r="P782" s="362"/>
      <c r="Q782" s="362"/>
      <c r="R782" s="362"/>
      <c r="S782" s="366"/>
    </row>
    <row r="783" spans="1:21">
      <c r="A783" s="1">
        <f t="shared" ref="A783:B783" si="813">A782</f>
        <v>16</v>
      </c>
      <c r="B783" s="1">
        <f t="shared" si="813"/>
        <v>0</v>
      </c>
      <c r="C783" s="319"/>
      <c r="D783" s="328" t="s">
        <v>81</v>
      </c>
      <c r="E783" s="328"/>
      <c r="F783" s="328" t="s">
        <v>81</v>
      </c>
      <c r="G783" s="328"/>
      <c r="H783" s="347"/>
      <c r="I783" s="347"/>
      <c r="J783" s="348"/>
      <c r="K783" s="349"/>
      <c r="L783" s="350">
        <f>H783-J783</f>
        <v>0</v>
      </c>
      <c r="M783" s="351"/>
      <c r="N783" s="128"/>
      <c r="O783" s="128"/>
      <c r="P783" s="128"/>
      <c r="Q783" s="128"/>
      <c r="R783" s="128"/>
      <c r="S783" s="352"/>
      <c r="T783" s="49" t="str">
        <f>HLOOKUP(F756,リスト!$N$7:$AC$25,2,)</f>
        <v>対象外</v>
      </c>
      <c r="U783" s="47" t="str">
        <f t="shared" ref="U783:U800" si="814">IF(T783="対象外",IF(J783&gt;0,"補助対象外経費です!!",""),"")</f>
        <v/>
      </c>
    </row>
    <row r="784" spans="1:21">
      <c r="A784" s="1">
        <f t="shared" ref="A784:B784" si="815">A783</f>
        <v>16</v>
      </c>
      <c r="B784" s="1">
        <f t="shared" si="815"/>
        <v>0</v>
      </c>
      <c r="C784" s="319"/>
      <c r="D784" s="328" t="s">
        <v>92</v>
      </c>
      <c r="E784" s="328"/>
      <c r="F784" s="304" t="s">
        <v>77</v>
      </c>
      <c r="G784" s="304"/>
      <c r="H784" s="305"/>
      <c r="I784" s="305"/>
      <c r="J784" s="306"/>
      <c r="K784" s="307"/>
      <c r="L784" s="308">
        <f t="shared" ref="L784:L800" si="816">H784-J784</f>
        <v>0</v>
      </c>
      <c r="M784" s="309"/>
      <c r="N784" s="167"/>
      <c r="O784" s="167"/>
      <c r="P784" s="167"/>
      <c r="Q784" s="167"/>
      <c r="R784" s="167"/>
      <c r="S784" s="310"/>
      <c r="T784" s="49" t="str">
        <f>HLOOKUP(F756,リスト!$N$7:$AC$25,3,)</f>
        <v>対象</v>
      </c>
      <c r="U784" s="47" t="str">
        <f t="shared" si="814"/>
        <v/>
      </c>
    </row>
    <row r="785" spans="1:21">
      <c r="A785" s="1">
        <f t="shared" ref="A785:B785" si="817">A784</f>
        <v>16</v>
      </c>
      <c r="B785" s="1">
        <f t="shared" si="817"/>
        <v>0</v>
      </c>
      <c r="C785" s="319"/>
      <c r="D785" s="328"/>
      <c r="E785" s="328"/>
      <c r="F785" s="353" t="s">
        <v>78</v>
      </c>
      <c r="G785" s="353"/>
      <c r="H785" s="354"/>
      <c r="I785" s="354"/>
      <c r="J785" s="355"/>
      <c r="K785" s="356"/>
      <c r="L785" s="357">
        <f t="shared" si="816"/>
        <v>0</v>
      </c>
      <c r="M785" s="358"/>
      <c r="N785" s="359"/>
      <c r="O785" s="359"/>
      <c r="P785" s="359"/>
      <c r="Q785" s="359"/>
      <c r="R785" s="359"/>
      <c r="S785" s="360"/>
      <c r="T785" s="49" t="str">
        <f>HLOOKUP(F756,リスト!$N$7:$AC$25,4,)</f>
        <v>対象</v>
      </c>
      <c r="U785" s="47" t="str">
        <f t="shared" si="814"/>
        <v/>
      </c>
    </row>
    <row r="786" spans="1:21">
      <c r="A786" s="1">
        <f t="shared" ref="A786:B786" si="818">A785</f>
        <v>16</v>
      </c>
      <c r="B786" s="1">
        <f t="shared" si="818"/>
        <v>0</v>
      </c>
      <c r="C786" s="319"/>
      <c r="D786" s="328"/>
      <c r="E786" s="328"/>
      <c r="F786" s="311" t="s">
        <v>79</v>
      </c>
      <c r="G786" s="311"/>
      <c r="H786" s="312"/>
      <c r="I786" s="312"/>
      <c r="J786" s="313"/>
      <c r="K786" s="314"/>
      <c r="L786" s="315">
        <f t="shared" si="816"/>
        <v>0</v>
      </c>
      <c r="M786" s="316"/>
      <c r="N786" s="168"/>
      <c r="O786" s="168"/>
      <c r="P786" s="168"/>
      <c r="Q786" s="168"/>
      <c r="R786" s="168"/>
      <c r="S786" s="317"/>
      <c r="T786" s="49" t="str">
        <f>HLOOKUP(F756,リスト!$N$7:$AC$25,5,)</f>
        <v>対象</v>
      </c>
      <c r="U786" s="47" t="str">
        <f t="shared" si="814"/>
        <v/>
      </c>
    </row>
    <row r="787" spans="1:21">
      <c r="A787" s="1">
        <f t="shared" ref="A787:B787" si="819">A786</f>
        <v>16</v>
      </c>
      <c r="B787" s="1">
        <f t="shared" si="819"/>
        <v>0</v>
      </c>
      <c r="C787" s="319"/>
      <c r="D787" s="328" t="s">
        <v>93</v>
      </c>
      <c r="E787" s="328"/>
      <c r="F787" s="304" t="s">
        <v>80</v>
      </c>
      <c r="G787" s="304"/>
      <c r="H787" s="305"/>
      <c r="I787" s="305"/>
      <c r="J787" s="306"/>
      <c r="K787" s="307"/>
      <c r="L787" s="308">
        <f t="shared" si="816"/>
        <v>0</v>
      </c>
      <c r="M787" s="309"/>
      <c r="N787" s="167"/>
      <c r="O787" s="167"/>
      <c r="P787" s="167"/>
      <c r="Q787" s="167"/>
      <c r="R787" s="167"/>
      <c r="S787" s="310"/>
      <c r="T787" s="49" t="str">
        <f>HLOOKUP(F756,リスト!$N$7:$AC$25,6,)</f>
        <v>対象</v>
      </c>
      <c r="U787" s="47" t="str">
        <f t="shared" si="814"/>
        <v/>
      </c>
    </row>
    <row r="788" spans="1:21">
      <c r="A788" s="1">
        <f t="shared" ref="A788:B788" si="820">A787</f>
        <v>16</v>
      </c>
      <c r="B788" s="1">
        <f t="shared" si="820"/>
        <v>0</v>
      </c>
      <c r="C788" s="319"/>
      <c r="D788" s="328"/>
      <c r="E788" s="328"/>
      <c r="F788" s="353" t="s">
        <v>82</v>
      </c>
      <c r="G788" s="353"/>
      <c r="H788" s="354"/>
      <c r="I788" s="354"/>
      <c r="J788" s="355"/>
      <c r="K788" s="356"/>
      <c r="L788" s="357">
        <f t="shared" si="816"/>
        <v>0</v>
      </c>
      <c r="M788" s="358"/>
      <c r="N788" s="359"/>
      <c r="O788" s="359"/>
      <c r="P788" s="359"/>
      <c r="Q788" s="359"/>
      <c r="R788" s="359"/>
      <c r="S788" s="360"/>
      <c r="T788" s="49" t="str">
        <f>HLOOKUP(F756,リスト!$N$7:$AC$25,7,)</f>
        <v>対象外</v>
      </c>
      <c r="U788" s="47" t="str">
        <f t="shared" si="814"/>
        <v/>
      </c>
    </row>
    <row r="789" spans="1:21" ht="14.4" customHeight="1">
      <c r="A789" s="1">
        <f t="shared" ref="A789:B789" si="821">A788</f>
        <v>16</v>
      </c>
      <c r="B789" s="1">
        <f t="shared" si="821"/>
        <v>0</v>
      </c>
      <c r="C789" s="319"/>
      <c r="D789" s="328"/>
      <c r="E789" s="328"/>
      <c r="F789" s="353" t="s">
        <v>162</v>
      </c>
      <c r="G789" s="353"/>
      <c r="H789" s="354"/>
      <c r="I789" s="354"/>
      <c r="J789" s="355"/>
      <c r="K789" s="356"/>
      <c r="L789" s="357">
        <f t="shared" si="816"/>
        <v>0</v>
      </c>
      <c r="M789" s="358"/>
      <c r="N789" s="359"/>
      <c r="O789" s="359"/>
      <c r="P789" s="359"/>
      <c r="Q789" s="359"/>
      <c r="R789" s="359"/>
      <c r="S789" s="360"/>
      <c r="T789" s="49" t="str">
        <f>HLOOKUP(F756,リスト!$N$7:$AC$25,8,)</f>
        <v>対象</v>
      </c>
      <c r="U789" s="47" t="str">
        <f t="shared" si="814"/>
        <v/>
      </c>
    </row>
    <row r="790" spans="1:21">
      <c r="A790" s="1">
        <f t="shared" ref="A790:B790" si="822">A789</f>
        <v>16</v>
      </c>
      <c r="B790" s="1">
        <f t="shared" si="822"/>
        <v>0</v>
      </c>
      <c r="C790" s="319"/>
      <c r="D790" s="328"/>
      <c r="E790" s="328"/>
      <c r="F790" s="311" t="s">
        <v>83</v>
      </c>
      <c r="G790" s="311"/>
      <c r="H790" s="312"/>
      <c r="I790" s="312"/>
      <c r="J790" s="313"/>
      <c r="K790" s="314"/>
      <c r="L790" s="315">
        <f t="shared" si="816"/>
        <v>0</v>
      </c>
      <c r="M790" s="316"/>
      <c r="N790" s="168"/>
      <c r="O790" s="168"/>
      <c r="P790" s="168"/>
      <c r="Q790" s="168"/>
      <c r="R790" s="168"/>
      <c r="S790" s="317"/>
      <c r="T790" s="49" t="str">
        <f>HLOOKUP(F756,リスト!$N$7:$AC$25,9,)</f>
        <v>対象</v>
      </c>
      <c r="U790" s="47" t="str">
        <f t="shared" si="814"/>
        <v/>
      </c>
    </row>
    <row r="791" spans="1:21">
      <c r="A791" s="1">
        <f t="shared" ref="A791:B791" si="823">A790</f>
        <v>16</v>
      </c>
      <c r="B791" s="1">
        <f t="shared" si="823"/>
        <v>0</v>
      </c>
      <c r="C791" s="319"/>
      <c r="D791" s="328" t="s">
        <v>94</v>
      </c>
      <c r="E791" s="328"/>
      <c r="F791" s="304" t="s">
        <v>84</v>
      </c>
      <c r="G791" s="304"/>
      <c r="H791" s="305"/>
      <c r="I791" s="305"/>
      <c r="J791" s="306"/>
      <c r="K791" s="307"/>
      <c r="L791" s="308">
        <f t="shared" si="816"/>
        <v>0</v>
      </c>
      <c r="M791" s="309"/>
      <c r="N791" s="167"/>
      <c r="O791" s="167"/>
      <c r="P791" s="167"/>
      <c r="Q791" s="167"/>
      <c r="R791" s="167"/>
      <c r="S791" s="310"/>
      <c r="T791" s="49" t="str">
        <f>HLOOKUP(F756,リスト!$N$7:$AC$25,10,)</f>
        <v>対象</v>
      </c>
      <c r="U791" s="47" t="str">
        <f t="shared" si="814"/>
        <v/>
      </c>
    </row>
    <row r="792" spans="1:21">
      <c r="A792" s="1">
        <f t="shared" ref="A792:B792" si="824">A791</f>
        <v>16</v>
      </c>
      <c r="B792" s="1">
        <f t="shared" si="824"/>
        <v>0</v>
      </c>
      <c r="C792" s="319"/>
      <c r="D792" s="328"/>
      <c r="E792" s="328"/>
      <c r="F792" s="353" t="s">
        <v>85</v>
      </c>
      <c r="G792" s="353"/>
      <c r="H792" s="354"/>
      <c r="I792" s="354"/>
      <c r="J792" s="355"/>
      <c r="K792" s="356"/>
      <c r="L792" s="357">
        <f t="shared" si="816"/>
        <v>0</v>
      </c>
      <c r="M792" s="358"/>
      <c r="N792" s="359"/>
      <c r="O792" s="359"/>
      <c r="P792" s="359"/>
      <c r="Q792" s="359"/>
      <c r="R792" s="359"/>
      <c r="S792" s="360"/>
      <c r="T792" s="49" t="str">
        <f>HLOOKUP(F756,リスト!$N$7:$AC$25,11,)</f>
        <v>対象外</v>
      </c>
      <c r="U792" s="47" t="str">
        <f t="shared" si="814"/>
        <v/>
      </c>
    </row>
    <row r="793" spans="1:21">
      <c r="A793" s="1">
        <f t="shared" ref="A793:B793" si="825">A792</f>
        <v>16</v>
      </c>
      <c r="B793" s="1">
        <f t="shared" si="825"/>
        <v>0</v>
      </c>
      <c r="C793" s="319"/>
      <c r="D793" s="328"/>
      <c r="E793" s="328"/>
      <c r="F793" s="311" t="s">
        <v>86</v>
      </c>
      <c r="G793" s="311"/>
      <c r="H793" s="312"/>
      <c r="I793" s="312"/>
      <c r="J793" s="313"/>
      <c r="K793" s="314"/>
      <c r="L793" s="315">
        <f t="shared" si="816"/>
        <v>0</v>
      </c>
      <c r="M793" s="316"/>
      <c r="N793" s="168"/>
      <c r="O793" s="168"/>
      <c r="P793" s="168"/>
      <c r="Q793" s="168"/>
      <c r="R793" s="168"/>
      <c r="S793" s="317"/>
      <c r="T793" s="49" t="str">
        <f>HLOOKUP(F756,リスト!$N$7:$AC$25,12,)</f>
        <v>対象</v>
      </c>
      <c r="U793" s="47" t="str">
        <f t="shared" si="814"/>
        <v/>
      </c>
    </row>
    <row r="794" spans="1:21">
      <c r="A794" s="1">
        <f t="shared" ref="A794:B794" si="826">A793</f>
        <v>16</v>
      </c>
      <c r="B794" s="1">
        <f t="shared" si="826"/>
        <v>0</v>
      </c>
      <c r="C794" s="319"/>
      <c r="D794" s="328" t="s">
        <v>95</v>
      </c>
      <c r="E794" s="328"/>
      <c r="F794" s="328" t="s">
        <v>95</v>
      </c>
      <c r="G794" s="328"/>
      <c r="H794" s="347"/>
      <c r="I794" s="347"/>
      <c r="J794" s="348"/>
      <c r="K794" s="349"/>
      <c r="L794" s="350">
        <f t="shared" si="816"/>
        <v>0</v>
      </c>
      <c r="M794" s="351"/>
      <c r="N794" s="128"/>
      <c r="O794" s="128"/>
      <c r="P794" s="128"/>
      <c r="Q794" s="128"/>
      <c r="R794" s="128"/>
      <c r="S794" s="352"/>
      <c r="T794" s="49" t="str">
        <f>HLOOKUP(F756,リスト!$N$7:$AC$25,13,)</f>
        <v>対象外</v>
      </c>
      <c r="U794" s="47" t="str">
        <f t="shared" si="814"/>
        <v/>
      </c>
    </row>
    <row r="795" spans="1:21">
      <c r="A795" s="1">
        <f t="shared" ref="A795:B795" si="827">A794</f>
        <v>16</v>
      </c>
      <c r="B795" s="1">
        <f t="shared" si="827"/>
        <v>0</v>
      </c>
      <c r="C795" s="319"/>
      <c r="D795" s="327" t="s">
        <v>98</v>
      </c>
      <c r="E795" s="328"/>
      <c r="F795" s="304" t="s">
        <v>87</v>
      </c>
      <c r="G795" s="304"/>
      <c r="H795" s="305"/>
      <c r="I795" s="305"/>
      <c r="J795" s="306"/>
      <c r="K795" s="307"/>
      <c r="L795" s="308">
        <f t="shared" si="816"/>
        <v>0</v>
      </c>
      <c r="M795" s="309"/>
      <c r="N795" s="167"/>
      <c r="O795" s="167"/>
      <c r="P795" s="167"/>
      <c r="Q795" s="167"/>
      <c r="R795" s="167"/>
      <c r="S795" s="310"/>
      <c r="T795" s="49" t="str">
        <f>HLOOKUP(F756,リスト!$N$7:$AC$25,14,)</f>
        <v>対象</v>
      </c>
      <c r="U795" s="47" t="str">
        <f t="shared" si="814"/>
        <v/>
      </c>
    </row>
    <row r="796" spans="1:21">
      <c r="A796" s="1">
        <f t="shared" ref="A796:B796" si="828">A795</f>
        <v>16</v>
      </c>
      <c r="B796" s="1">
        <f t="shared" si="828"/>
        <v>0</v>
      </c>
      <c r="C796" s="319"/>
      <c r="D796" s="328"/>
      <c r="E796" s="328"/>
      <c r="F796" s="311" t="s">
        <v>88</v>
      </c>
      <c r="G796" s="311"/>
      <c r="H796" s="312"/>
      <c r="I796" s="312"/>
      <c r="J796" s="313"/>
      <c r="K796" s="314"/>
      <c r="L796" s="315">
        <f t="shared" si="816"/>
        <v>0</v>
      </c>
      <c r="M796" s="316"/>
      <c r="N796" s="168"/>
      <c r="O796" s="168"/>
      <c r="P796" s="168"/>
      <c r="Q796" s="168"/>
      <c r="R796" s="168"/>
      <c r="S796" s="317"/>
      <c r="T796" s="49" t="str">
        <f>HLOOKUP(F756,リスト!$N$7:$AC$25,15,)</f>
        <v>対象</v>
      </c>
      <c r="U796" s="47" t="str">
        <f t="shared" si="814"/>
        <v/>
      </c>
    </row>
    <row r="797" spans="1:21">
      <c r="A797" s="1">
        <f t="shared" ref="A797:B797" si="829">A796</f>
        <v>16</v>
      </c>
      <c r="B797" s="1">
        <f t="shared" si="829"/>
        <v>0</v>
      </c>
      <c r="C797" s="319"/>
      <c r="D797" s="346" t="s">
        <v>96</v>
      </c>
      <c r="E797" s="346"/>
      <c r="F797" s="328" t="s">
        <v>89</v>
      </c>
      <c r="G797" s="328"/>
      <c r="H797" s="347"/>
      <c r="I797" s="347"/>
      <c r="J797" s="348"/>
      <c r="K797" s="349"/>
      <c r="L797" s="350">
        <f t="shared" si="816"/>
        <v>0</v>
      </c>
      <c r="M797" s="351"/>
      <c r="N797" s="128"/>
      <c r="O797" s="128"/>
      <c r="P797" s="128"/>
      <c r="Q797" s="128"/>
      <c r="R797" s="128"/>
      <c r="S797" s="352"/>
      <c r="T797" s="49" t="str">
        <f>HLOOKUP(F756,リスト!$N$7:$AC$25,16,)</f>
        <v>対象</v>
      </c>
      <c r="U797" s="47" t="str">
        <f t="shared" si="814"/>
        <v/>
      </c>
    </row>
    <row r="798" spans="1:21">
      <c r="A798" s="1">
        <f t="shared" ref="A798:B798" si="830">A797</f>
        <v>16</v>
      </c>
      <c r="B798" s="1">
        <f t="shared" si="830"/>
        <v>0</v>
      </c>
      <c r="C798" s="319"/>
      <c r="D798" s="328" t="s">
        <v>97</v>
      </c>
      <c r="E798" s="328"/>
      <c r="F798" s="304" t="s">
        <v>90</v>
      </c>
      <c r="G798" s="304"/>
      <c r="H798" s="305"/>
      <c r="I798" s="305"/>
      <c r="J798" s="306"/>
      <c r="K798" s="307"/>
      <c r="L798" s="308">
        <f t="shared" si="816"/>
        <v>0</v>
      </c>
      <c r="M798" s="309"/>
      <c r="N798" s="167"/>
      <c r="O798" s="167"/>
      <c r="P798" s="167"/>
      <c r="Q798" s="167"/>
      <c r="R798" s="167"/>
      <c r="S798" s="310"/>
      <c r="T798" s="49" t="str">
        <f>HLOOKUP(F756,リスト!$N$7:$AC$25,17,)</f>
        <v>対象</v>
      </c>
      <c r="U798" s="47" t="str">
        <f t="shared" si="814"/>
        <v/>
      </c>
    </row>
    <row r="799" spans="1:21">
      <c r="A799" s="1">
        <f t="shared" ref="A799:B799" si="831">A798</f>
        <v>16</v>
      </c>
      <c r="B799" s="1">
        <f t="shared" si="831"/>
        <v>0</v>
      </c>
      <c r="C799" s="319"/>
      <c r="D799" s="328"/>
      <c r="E799" s="328"/>
      <c r="F799" s="311" t="s">
        <v>91</v>
      </c>
      <c r="G799" s="311"/>
      <c r="H799" s="312"/>
      <c r="I799" s="312"/>
      <c r="J799" s="313"/>
      <c r="K799" s="314"/>
      <c r="L799" s="315">
        <f t="shared" si="816"/>
        <v>0</v>
      </c>
      <c r="M799" s="316"/>
      <c r="N799" s="168"/>
      <c r="O799" s="168"/>
      <c r="P799" s="168"/>
      <c r="Q799" s="168"/>
      <c r="R799" s="168"/>
      <c r="S799" s="317"/>
      <c r="T799" s="49" t="str">
        <f>HLOOKUP(F756,リスト!$N$7:$AC$25,18,)</f>
        <v>対象外</v>
      </c>
      <c r="U799" s="47" t="str">
        <f t="shared" si="814"/>
        <v/>
      </c>
    </row>
    <row r="800" spans="1:21" ht="15" thickBot="1">
      <c r="A800" s="1">
        <f t="shared" ref="A800:B800" si="832">A799</f>
        <v>16</v>
      </c>
      <c r="B800" s="1">
        <f t="shared" si="832"/>
        <v>0</v>
      </c>
      <c r="C800" s="319"/>
      <c r="D800" s="329" t="s">
        <v>70</v>
      </c>
      <c r="E800" s="329"/>
      <c r="F800" s="329" t="s">
        <v>70</v>
      </c>
      <c r="G800" s="329"/>
      <c r="H800" s="330"/>
      <c r="I800" s="330"/>
      <c r="J800" s="331"/>
      <c r="K800" s="332"/>
      <c r="L800" s="333">
        <f t="shared" si="816"/>
        <v>0</v>
      </c>
      <c r="M800" s="334"/>
      <c r="N800" s="335"/>
      <c r="O800" s="335"/>
      <c r="P800" s="335"/>
      <c r="Q800" s="335"/>
      <c r="R800" s="335"/>
      <c r="S800" s="336"/>
      <c r="T800" s="49" t="str">
        <f>HLOOKUP(F756,リスト!$N$7:$AC$25,19,)</f>
        <v>対象</v>
      </c>
      <c r="U800" s="47" t="str">
        <f t="shared" si="814"/>
        <v/>
      </c>
    </row>
    <row r="801" spans="1:24" ht="15.6" thickTop="1" thickBot="1">
      <c r="A801" s="1">
        <f t="shared" ref="A801:B801" si="833">A800</f>
        <v>16</v>
      </c>
      <c r="B801" s="1">
        <f t="shared" si="833"/>
        <v>0</v>
      </c>
      <c r="C801" s="320"/>
      <c r="D801" s="337" t="s">
        <v>71</v>
      </c>
      <c r="E801" s="338"/>
      <c r="F801" s="338"/>
      <c r="G801" s="339"/>
      <c r="H801" s="340">
        <f>SUM(H783:I800)</f>
        <v>0</v>
      </c>
      <c r="I801" s="340"/>
      <c r="J801" s="341">
        <f t="shared" ref="J801" si="834">SUM(J783:K800)</f>
        <v>0</v>
      </c>
      <c r="K801" s="342"/>
      <c r="L801" s="342">
        <f t="shared" ref="L801" si="835">SUM(L783:M800)</f>
        <v>0</v>
      </c>
      <c r="M801" s="343"/>
      <c r="N801" s="344"/>
      <c r="O801" s="344"/>
      <c r="P801" s="344"/>
      <c r="Q801" s="344"/>
      <c r="R801" s="344"/>
      <c r="S801" s="345"/>
      <c r="T801" s="49"/>
    </row>
    <row r="802" spans="1:24">
      <c r="A802" s="1">
        <f>F805</f>
        <v>17</v>
      </c>
      <c r="B802" s="1">
        <f>IF(H826&gt;0,1,0)</f>
        <v>0</v>
      </c>
      <c r="C802" s="179" t="s">
        <v>41</v>
      </c>
      <c r="D802" s="179"/>
      <c r="E802" s="179"/>
      <c r="U802" s="11" t="s">
        <v>43</v>
      </c>
      <c r="V802" s="11" t="s">
        <v>157</v>
      </c>
    </row>
    <row r="803" spans="1:24">
      <c r="A803" s="1">
        <f>A802</f>
        <v>17</v>
      </c>
      <c r="B803" s="1">
        <f>B802</f>
        <v>0</v>
      </c>
      <c r="C803" s="223" t="str">
        <f>"トップスポーツクラブ強化事業　"&amp;基本!$G$24</f>
        <v>トップスポーツクラブ強化事業　事業計画書</v>
      </c>
      <c r="D803" s="223"/>
      <c r="E803" s="223"/>
      <c r="F803" s="223"/>
      <c r="G803" s="223"/>
      <c r="H803" s="223"/>
      <c r="I803" s="223"/>
      <c r="J803" s="223"/>
      <c r="K803" s="223"/>
      <c r="L803" s="223"/>
      <c r="M803" s="223"/>
      <c r="N803" s="223"/>
      <c r="O803" s="223"/>
      <c r="P803" s="223"/>
      <c r="Q803" s="223"/>
      <c r="R803" s="223"/>
      <c r="S803" s="223"/>
      <c r="U803" s="16" t="str">
        <f t="shared" ref="U803:V806" si="836">IF(U753="","",U753)</f>
        <v>トップスポーツクラブ強化事業</v>
      </c>
      <c r="V803" s="16" t="str">
        <f t="shared" si="836"/>
        <v>トップクラブ</v>
      </c>
    </row>
    <row r="804" spans="1:24" ht="15" thickBot="1">
      <c r="A804" s="1">
        <f t="shared" ref="A804:B804" si="837">A803</f>
        <v>17</v>
      </c>
      <c r="B804" s="1">
        <f t="shared" si="837"/>
        <v>0</v>
      </c>
      <c r="C804" s="386" t="s">
        <v>42</v>
      </c>
      <c r="D804" s="386"/>
      <c r="U804" s="28" t="str">
        <f t="shared" si="836"/>
        <v/>
      </c>
      <c r="V804" s="28" t="str">
        <f t="shared" si="836"/>
        <v/>
      </c>
    </row>
    <row r="805" spans="1:24" ht="15" thickBot="1">
      <c r="A805" s="1">
        <f t="shared" ref="A805:B805" si="838">A804</f>
        <v>17</v>
      </c>
      <c r="B805" s="1">
        <f t="shared" si="838"/>
        <v>0</v>
      </c>
      <c r="C805" s="413" t="s">
        <v>44</v>
      </c>
      <c r="D805" s="414"/>
      <c r="E805" s="414"/>
      <c r="F805" s="415">
        <f>F755+1</f>
        <v>17</v>
      </c>
      <c r="G805" s="416"/>
      <c r="U805" s="28" t="str">
        <f t="shared" si="836"/>
        <v/>
      </c>
      <c r="V805" s="28" t="str">
        <f t="shared" si="836"/>
        <v/>
      </c>
    </row>
    <row r="806" spans="1:24">
      <c r="A806" s="1">
        <f t="shared" ref="A806:B806" si="839">A805</f>
        <v>17</v>
      </c>
      <c r="B806" s="1">
        <f t="shared" si="839"/>
        <v>0</v>
      </c>
      <c r="C806" s="417" t="s">
        <v>43</v>
      </c>
      <c r="D806" s="361"/>
      <c r="E806" s="361"/>
      <c r="F806" s="418" t="s">
        <v>26</v>
      </c>
      <c r="G806" s="418"/>
      <c r="H806" s="418"/>
      <c r="I806" s="418"/>
      <c r="J806" s="418"/>
      <c r="K806" s="418"/>
      <c r="L806" s="418"/>
      <c r="M806" s="361" t="s">
        <v>47</v>
      </c>
      <c r="N806" s="361"/>
      <c r="O806" s="361"/>
      <c r="P806" s="418"/>
      <c r="Q806" s="418"/>
      <c r="R806" s="418"/>
      <c r="S806" s="419"/>
      <c r="T806" s="64" t="str">
        <f>IF(F806="","",VLOOKUP(F806,U803:V806,2,))</f>
        <v>トップクラブ</v>
      </c>
      <c r="U806" s="18" t="str">
        <f t="shared" si="836"/>
        <v/>
      </c>
      <c r="V806" s="18" t="str">
        <f t="shared" si="836"/>
        <v/>
      </c>
    </row>
    <row r="807" spans="1:24">
      <c r="A807" s="1">
        <f t="shared" ref="A807:B807" si="840">A806</f>
        <v>17</v>
      </c>
      <c r="B807" s="1">
        <f t="shared" si="840"/>
        <v>0</v>
      </c>
      <c r="C807" s="404" t="s">
        <v>141</v>
      </c>
      <c r="D807" s="405"/>
      <c r="E807" s="403"/>
      <c r="F807" s="406"/>
      <c r="G807" s="407"/>
      <c r="H807" s="407"/>
      <c r="I807" s="407"/>
      <c r="J807" s="407"/>
      <c r="K807" s="407"/>
      <c r="L807" s="407"/>
      <c r="M807" s="407"/>
      <c r="N807" s="407"/>
      <c r="O807" s="407"/>
      <c r="P807" s="407"/>
      <c r="Q807" s="407"/>
      <c r="R807" s="407"/>
      <c r="S807" s="408"/>
      <c r="U807" s="50"/>
    </row>
    <row r="808" spans="1:24">
      <c r="A808" s="1">
        <f t="shared" ref="A808:B808" si="841">A807</f>
        <v>17</v>
      </c>
      <c r="B808" s="1">
        <f t="shared" si="841"/>
        <v>0</v>
      </c>
      <c r="C808" s="398" t="s">
        <v>45</v>
      </c>
      <c r="D808" s="362"/>
      <c r="E808" s="362"/>
      <c r="F808" s="409"/>
      <c r="G808" s="410"/>
      <c r="H808" s="410"/>
      <c r="I808" s="20" t="str">
        <f>IF(F808="","～",IF(J808="","","～"))</f>
        <v>～</v>
      </c>
      <c r="J808" s="410"/>
      <c r="K808" s="410"/>
      <c r="L808" s="410"/>
      <c r="M808" s="21" t="s">
        <v>46</v>
      </c>
      <c r="N808" s="411" t="str">
        <f>IF(T808=1,IF(F808="","",IF(J808="","",IF(F808=J808,"日帰り",(J808-F808)&amp;"泊"&amp;(J808-F808+1)&amp;"日"))),"")</f>
        <v/>
      </c>
      <c r="O808" s="411"/>
      <c r="P808" s="411"/>
      <c r="Q808" s="13" t="s">
        <v>62</v>
      </c>
      <c r="R808" s="192"/>
      <c r="S808" s="412"/>
      <c r="T808" s="48">
        <v>0</v>
      </c>
    </row>
    <row r="809" spans="1:24">
      <c r="A809" s="1">
        <f t="shared" ref="A809:B809" si="842">A808</f>
        <v>17</v>
      </c>
      <c r="B809" s="1">
        <f t="shared" si="842"/>
        <v>0</v>
      </c>
      <c r="C809" s="398" t="s">
        <v>48</v>
      </c>
      <c r="D809" s="387" t="s">
        <v>49</v>
      </c>
      <c r="E809" s="387"/>
      <c r="F809" s="399"/>
      <c r="G809" s="399"/>
      <c r="H809" s="399"/>
      <c r="I809" s="399"/>
      <c r="J809" s="399"/>
      <c r="K809" s="399"/>
      <c r="L809" s="399"/>
      <c r="M809" s="399"/>
      <c r="N809" s="399"/>
      <c r="O809" s="399"/>
      <c r="P809" s="399"/>
      <c r="Q809" s="399"/>
      <c r="R809" s="399"/>
      <c r="S809" s="400"/>
      <c r="U809" s="154" t="s">
        <v>47</v>
      </c>
      <c r="V809" s="154"/>
      <c r="W809" s="154"/>
      <c r="X809" s="154"/>
    </row>
    <row r="810" spans="1:24">
      <c r="A810" s="1">
        <f t="shared" ref="A810:B810" si="843">A809</f>
        <v>17</v>
      </c>
      <c r="B810" s="1">
        <f t="shared" si="843"/>
        <v>0</v>
      </c>
      <c r="C810" s="398"/>
      <c r="D810" s="395" t="s">
        <v>7</v>
      </c>
      <c r="E810" s="395"/>
      <c r="F810" s="396"/>
      <c r="G810" s="396"/>
      <c r="H810" s="396"/>
      <c r="I810" s="396"/>
      <c r="J810" s="396"/>
      <c r="K810" s="396"/>
      <c r="L810" s="396"/>
      <c r="M810" s="396"/>
      <c r="N810" s="396"/>
      <c r="O810" s="396"/>
      <c r="P810" s="396"/>
      <c r="Q810" s="396"/>
      <c r="R810" s="396"/>
      <c r="S810" s="397"/>
      <c r="U810" s="61" t="str">
        <f>U803</f>
        <v>トップスポーツクラブ強化事業</v>
      </c>
      <c r="V810" s="61" t="str">
        <f>U804</f>
        <v/>
      </c>
      <c r="W810" s="61" t="str">
        <f>U805</f>
        <v/>
      </c>
      <c r="X810" s="61" t="str">
        <f>U806</f>
        <v/>
      </c>
    </row>
    <row r="811" spans="1:24">
      <c r="A811" s="1">
        <f t="shared" ref="A811:B811" si="844">A810</f>
        <v>17</v>
      </c>
      <c r="B811" s="1">
        <f t="shared" si="844"/>
        <v>0</v>
      </c>
      <c r="C811" s="398" t="s">
        <v>50</v>
      </c>
      <c r="D811" s="387" t="s">
        <v>49</v>
      </c>
      <c r="E811" s="387"/>
      <c r="F811" s="399"/>
      <c r="G811" s="399"/>
      <c r="H811" s="399"/>
      <c r="I811" s="399"/>
      <c r="J811" s="399"/>
      <c r="K811" s="399"/>
      <c r="L811" s="399"/>
      <c r="M811" s="399"/>
      <c r="N811" s="399"/>
      <c r="O811" s="399"/>
      <c r="P811" s="399"/>
      <c r="Q811" s="399"/>
      <c r="R811" s="399"/>
      <c r="S811" s="400"/>
      <c r="U811" s="6" t="str">
        <f t="shared" ref="U811:X814" si="845">IF(U761="","",U761)</f>
        <v>①強化活動</v>
      </c>
      <c r="V811" s="6" t="str">
        <f t="shared" si="845"/>
        <v/>
      </c>
      <c r="W811" s="6" t="str">
        <f t="shared" si="845"/>
        <v/>
      </c>
      <c r="X811" s="6" t="str">
        <f t="shared" si="845"/>
        <v/>
      </c>
    </row>
    <row r="812" spans="1:24">
      <c r="A812" s="1">
        <f t="shared" ref="A812:B812" si="846">A811</f>
        <v>17</v>
      </c>
      <c r="B812" s="1">
        <f t="shared" si="846"/>
        <v>0</v>
      </c>
      <c r="C812" s="398"/>
      <c r="D812" s="395" t="s">
        <v>7</v>
      </c>
      <c r="E812" s="395"/>
      <c r="F812" s="396"/>
      <c r="G812" s="396"/>
      <c r="H812" s="396"/>
      <c r="I812" s="396"/>
      <c r="J812" s="396"/>
      <c r="K812" s="396"/>
      <c r="L812" s="396"/>
      <c r="M812" s="396"/>
      <c r="N812" s="396"/>
      <c r="O812" s="396"/>
      <c r="P812" s="396"/>
      <c r="Q812" s="396"/>
      <c r="R812" s="396"/>
      <c r="S812" s="397"/>
      <c r="U812" s="8" t="str">
        <f t="shared" si="845"/>
        <v>②トップ招へい</v>
      </c>
      <c r="V812" s="8" t="str">
        <f t="shared" si="845"/>
        <v/>
      </c>
      <c r="W812" s="8" t="str">
        <f t="shared" si="845"/>
        <v/>
      </c>
      <c r="X812" s="8" t="str">
        <f t="shared" si="845"/>
        <v/>
      </c>
    </row>
    <row r="813" spans="1:24">
      <c r="A813" s="1">
        <f t="shared" ref="A813:B813" si="847">A812</f>
        <v>17</v>
      </c>
      <c r="B813" s="1">
        <f t="shared" si="847"/>
        <v>0</v>
      </c>
      <c r="C813" s="401" t="s">
        <v>51</v>
      </c>
      <c r="D813" s="362" t="s">
        <v>52</v>
      </c>
      <c r="E813" s="362"/>
      <c r="F813" s="362" t="s">
        <v>55</v>
      </c>
      <c r="G813" s="402"/>
      <c r="H813" s="369" t="s">
        <v>56</v>
      </c>
      <c r="I813" s="367"/>
      <c r="J813" s="403" t="s">
        <v>57</v>
      </c>
      <c r="K813" s="402"/>
      <c r="L813" s="369" t="s">
        <v>58</v>
      </c>
      <c r="M813" s="367"/>
      <c r="N813" s="403" t="s">
        <v>59</v>
      </c>
      <c r="O813" s="402"/>
      <c r="P813" s="369" t="s">
        <v>60</v>
      </c>
      <c r="Q813" s="362"/>
      <c r="R813" s="403" t="s">
        <v>32</v>
      </c>
      <c r="S813" s="366"/>
      <c r="U813" s="8" t="str">
        <f t="shared" si="845"/>
        <v/>
      </c>
      <c r="V813" s="8" t="str">
        <f t="shared" si="845"/>
        <v/>
      </c>
      <c r="W813" s="8" t="str">
        <f t="shared" si="845"/>
        <v/>
      </c>
      <c r="X813" s="8" t="str">
        <f t="shared" si="845"/>
        <v/>
      </c>
    </row>
    <row r="814" spans="1:24">
      <c r="A814" s="1">
        <f t="shared" ref="A814:B814" si="848">A813</f>
        <v>17</v>
      </c>
      <c r="B814" s="1">
        <f t="shared" si="848"/>
        <v>0</v>
      </c>
      <c r="C814" s="398"/>
      <c r="D814" s="387" t="s">
        <v>53</v>
      </c>
      <c r="E814" s="387"/>
      <c r="F814" s="51" t="s">
        <v>134</v>
      </c>
      <c r="G814" s="22" t="s">
        <v>61</v>
      </c>
      <c r="H814" s="53" t="s">
        <v>134</v>
      </c>
      <c r="I814" s="23" t="s">
        <v>61</v>
      </c>
      <c r="J814" s="55" t="s">
        <v>134</v>
      </c>
      <c r="K814" s="22" t="s">
        <v>61</v>
      </c>
      <c r="L814" s="53" t="s">
        <v>134</v>
      </c>
      <c r="M814" s="23" t="s">
        <v>61</v>
      </c>
      <c r="N814" s="55" t="s">
        <v>134</v>
      </c>
      <c r="O814" s="22" t="s">
        <v>61</v>
      </c>
      <c r="P814" s="53" t="s">
        <v>134</v>
      </c>
      <c r="Q814" s="24" t="s">
        <v>61</v>
      </c>
      <c r="R814" s="22">
        <f>指導者!Z$35</f>
        <v>0</v>
      </c>
      <c r="S814" s="29" t="s">
        <v>61</v>
      </c>
      <c r="U814" s="10" t="str">
        <f t="shared" si="845"/>
        <v/>
      </c>
      <c r="V814" s="10" t="str">
        <f t="shared" si="845"/>
        <v/>
      </c>
      <c r="W814" s="10" t="str">
        <f t="shared" si="845"/>
        <v/>
      </c>
      <c r="X814" s="10" t="str">
        <f t="shared" si="845"/>
        <v/>
      </c>
    </row>
    <row r="815" spans="1:24">
      <c r="A815" s="1">
        <f t="shared" ref="A815:B815" si="849">A814</f>
        <v>17</v>
      </c>
      <c r="B815" s="1">
        <f t="shared" si="849"/>
        <v>0</v>
      </c>
      <c r="C815" s="398"/>
      <c r="D815" s="395" t="s">
        <v>54</v>
      </c>
      <c r="E815" s="395"/>
      <c r="F815" s="52" t="s">
        <v>134</v>
      </c>
      <c r="G815" s="25" t="s">
        <v>61</v>
      </c>
      <c r="H815" s="54" t="s">
        <v>134</v>
      </c>
      <c r="I815" s="26" t="s">
        <v>61</v>
      </c>
      <c r="J815" s="56" t="s">
        <v>134</v>
      </c>
      <c r="K815" s="25" t="s">
        <v>61</v>
      </c>
      <c r="L815" s="54" t="s">
        <v>134</v>
      </c>
      <c r="M815" s="26" t="s">
        <v>61</v>
      </c>
      <c r="N815" s="56" t="s">
        <v>134</v>
      </c>
      <c r="O815" s="25" t="s">
        <v>61</v>
      </c>
      <c r="P815" s="54" t="s">
        <v>134</v>
      </c>
      <c r="Q815" s="27" t="s">
        <v>61</v>
      </c>
      <c r="R815" s="25">
        <f>選手!Z$332</f>
        <v>0</v>
      </c>
      <c r="S815" s="30" t="s">
        <v>61</v>
      </c>
    </row>
    <row r="816" spans="1:24">
      <c r="A816" s="1">
        <f t="shared" ref="A816:B816" si="850">A815</f>
        <v>17</v>
      </c>
      <c r="B816" s="1">
        <f t="shared" si="850"/>
        <v>0</v>
      </c>
      <c r="C816" s="370" t="s">
        <v>63</v>
      </c>
      <c r="D816" s="371"/>
      <c r="E816" s="372"/>
      <c r="F816" s="287"/>
      <c r="G816" s="379"/>
      <c r="H816" s="379"/>
      <c r="I816" s="379"/>
      <c r="J816" s="379"/>
      <c r="K816" s="379"/>
      <c r="L816" s="379"/>
      <c r="M816" s="379"/>
      <c r="N816" s="379"/>
      <c r="O816" s="379"/>
      <c r="P816" s="379"/>
      <c r="Q816" s="379"/>
      <c r="R816" s="379"/>
      <c r="S816" s="380"/>
    </row>
    <row r="817" spans="1:19">
      <c r="A817" s="1">
        <f t="shared" ref="A817:B817" si="851">A816</f>
        <v>17</v>
      </c>
      <c r="B817" s="1">
        <f t="shared" si="851"/>
        <v>0</v>
      </c>
      <c r="C817" s="373"/>
      <c r="D817" s="374"/>
      <c r="E817" s="375"/>
      <c r="F817" s="289"/>
      <c r="G817" s="381"/>
      <c r="H817" s="381"/>
      <c r="I817" s="381"/>
      <c r="J817" s="381"/>
      <c r="K817" s="381"/>
      <c r="L817" s="381"/>
      <c r="M817" s="381"/>
      <c r="N817" s="381"/>
      <c r="O817" s="381"/>
      <c r="P817" s="381"/>
      <c r="Q817" s="381"/>
      <c r="R817" s="381"/>
      <c r="S817" s="382"/>
    </row>
    <row r="818" spans="1:19">
      <c r="A818" s="1">
        <f t="shared" ref="A818:B818" si="852">A817</f>
        <v>17</v>
      </c>
      <c r="B818" s="1">
        <f t="shared" si="852"/>
        <v>0</v>
      </c>
      <c r="C818" s="373"/>
      <c r="D818" s="374"/>
      <c r="E818" s="375"/>
      <c r="F818" s="289"/>
      <c r="G818" s="381"/>
      <c r="H818" s="381"/>
      <c r="I818" s="381"/>
      <c r="J818" s="381"/>
      <c r="K818" s="381"/>
      <c r="L818" s="381"/>
      <c r="M818" s="381"/>
      <c r="N818" s="381"/>
      <c r="O818" s="381"/>
      <c r="P818" s="381"/>
      <c r="Q818" s="381"/>
      <c r="R818" s="381"/>
      <c r="S818" s="382"/>
    </row>
    <row r="819" spans="1:19">
      <c r="A819" s="1">
        <f t="shared" ref="A819:B819" si="853">A818</f>
        <v>17</v>
      </c>
      <c r="B819" s="1">
        <f t="shared" si="853"/>
        <v>0</v>
      </c>
      <c r="C819" s="373"/>
      <c r="D819" s="374"/>
      <c r="E819" s="375"/>
      <c r="F819" s="289"/>
      <c r="G819" s="381"/>
      <c r="H819" s="381"/>
      <c r="I819" s="381"/>
      <c r="J819" s="381"/>
      <c r="K819" s="381"/>
      <c r="L819" s="381"/>
      <c r="M819" s="381"/>
      <c r="N819" s="381"/>
      <c r="O819" s="381"/>
      <c r="P819" s="381"/>
      <c r="Q819" s="381"/>
      <c r="R819" s="381"/>
      <c r="S819" s="382"/>
    </row>
    <row r="820" spans="1:19">
      <c r="A820" s="1">
        <f t="shared" ref="A820:B820" si="854">A819</f>
        <v>17</v>
      </c>
      <c r="B820" s="1">
        <f t="shared" si="854"/>
        <v>0</v>
      </c>
      <c r="C820" s="373"/>
      <c r="D820" s="374"/>
      <c r="E820" s="375"/>
      <c r="F820" s="289"/>
      <c r="G820" s="381"/>
      <c r="H820" s="381"/>
      <c r="I820" s="381"/>
      <c r="J820" s="381"/>
      <c r="K820" s="381"/>
      <c r="L820" s="381"/>
      <c r="M820" s="381"/>
      <c r="N820" s="381"/>
      <c r="O820" s="381"/>
      <c r="P820" s="381"/>
      <c r="Q820" s="381"/>
      <c r="R820" s="381"/>
      <c r="S820" s="382"/>
    </row>
    <row r="821" spans="1:19">
      <c r="A821" s="1">
        <f t="shared" ref="A821:B821" si="855">A820</f>
        <v>17</v>
      </c>
      <c r="B821" s="1">
        <f t="shared" si="855"/>
        <v>0</v>
      </c>
      <c r="C821" s="373"/>
      <c r="D821" s="374"/>
      <c r="E821" s="375"/>
      <c r="F821" s="289"/>
      <c r="G821" s="381"/>
      <c r="H821" s="381"/>
      <c r="I821" s="381"/>
      <c r="J821" s="381"/>
      <c r="K821" s="381"/>
      <c r="L821" s="381"/>
      <c r="M821" s="381"/>
      <c r="N821" s="381"/>
      <c r="O821" s="381"/>
      <c r="P821" s="381"/>
      <c r="Q821" s="381"/>
      <c r="R821" s="381"/>
      <c r="S821" s="382"/>
    </row>
    <row r="822" spans="1:19" ht="15" thickBot="1">
      <c r="A822" s="1">
        <f t="shared" ref="A822:B822" si="856">A821</f>
        <v>17</v>
      </c>
      <c r="B822" s="1">
        <f t="shared" si="856"/>
        <v>0</v>
      </c>
      <c r="C822" s="376"/>
      <c r="D822" s="377"/>
      <c r="E822" s="378"/>
      <c r="F822" s="383"/>
      <c r="G822" s="384"/>
      <c r="H822" s="384"/>
      <c r="I822" s="384"/>
      <c r="J822" s="384"/>
      <c r="K822" s="384"/>
      <c r="L822" s="384"/>
      <c r="M822" s="384"/>
      <c r="N822" s="384"/>
      <c r="O822" s="384"/>
      <c r="P822" s="384"/>
      <c r="Q822" s="384"/>
      <c r="R822" s="384"/>
      <c r="S822" s="385"/>
    </row>
    <row r="823" spans="1:19">
      <c r="A823" s="1">
        <f t="shared" ref="A823:B823" si="857">A822</f>
        <v>17</v>
      </c>
      <c r="B823" s="1">
        <f t="shared" si="857"/>
        <v>0</v>
      </c>
    </row>
    <row r="824" spans="1:19" ht="15" thickBot="1">
      <c r="A824" s="1">
        <f t="shared" ref="A824:B824" si="858">A823</f>
        <v>17</v>
      </c>
      <c r="B824" s="1">
        <f t="shared" si="858"/>
        <v>0</v>
      </c>
      <c r="C824" s="386" t="s">
        <v>64</v>
      </c>
      <c r="D824" s="386"/>
      <c r="Q824" s="323" t="s">
        <v>65</v>
      </c>
      <c r="R824" s="323"/>
      <c r="S824" s="323"/>
    </row>
    <row r="825" spans="1:19">
      <c r="A825" s="1">
        <f t="shared" ref="A825:B825" si="859">A824</f>
        <v>17</v>
      </c>
      <c r="B825" s="1">
        <f t="shared" si="859"/>
        <v>0</v>
      </c>
      <c r="C825" s="318" t="s">
        <v>66</v>
      </c>
      <c r="D825" s="361" t="s">
        <v>67</v>
      </c>
      <c r="E825" s="361"/>
      <c r="F825" s="361"/>
      <c r="G825" s="361"/>
      <c r="H825" s="361" t="s">
        <v>72</v>
      </c>
      <c r="I825" s="361"/>
      <c r="J825" s="361" t="s">
        <v>11</v>
      </c>
      <c r="K825" s="361"/>
      <c r="L825" s="361"/>
      <c r="M825" s="361"/>
      <c r="N825" s="361"/>
      <c r="O825" s="361"/>
      <c r="P825" s="361"/>
      <c r="Q825" s="361"/>
      <c r="R825" s="361"/>
      <c r="S825" s="365"/>
    </row>
    <row r="826" spans="1:19">
      <c r="A826" s="1">
        <f t="shared" ref="A826:B826" si="860">A825</f>
        <v>17</v>
      </c>
      <c r="B826" s="1">
        <f t="shared" si="860"/>
        <v>0</v>
      </c>
      <c r="C826" s="319"/>
      <c r="D826" s="387" t="s">
        <v>68</v>
      </c>
      <c r="E826" s="387"/>
      <c r="F826" s="387"/>
      <c r="G826" s="387"/>
      <c r="H826" s="388">
        <f>J851</f>
        <v>0</v>
      </c>
      <c r="I826" s="388"/>
      <c r="J826" s="167"/>
      <c r="K826" s="167"/>
      <c r="L826" s="167"/>
      <c r="M826" s="167"/>
      <c r="N826" s="167"/>
      <c r="O826" s="167"/>
      <c r="P826" s="167"/>
      <c r="Q826" s="167"/>
      <c r="R826" s="167"/>
      <c r="S826" s="310"/>
    </row>
    <row r="827" spans="1:19">
      <c r="A827" s="1">
        <f t="shared" ref="A827:B827" si="861">A826</f>
        <v>17</v>
      </c>
      <c r="B827" s="1">
        <f t="shared" si="861"/>
        <v>0</v>
      </c>
      <c r="C827" s="319"/>
      <c r="D827" s="389" t="s">
        <v>135</v>
      </c>
      <c r="E827" s="389"/>
      <c r="F827" s="389"/>
      <c r="G827" s="389"/>
      <c r="H827" s="354"/>
      <c r="I827" s="354"/>
      <c r="J827" s="359"/>
      <c r="K827" s="359"/>
      <c r="L827" s="359"/>
      <c r="M827" s="359"/>
      <c r="N827" s="359"/>
      <c r="O827" s="359"/>
      <c r="P827" s="359"/>
      <c r="Q827" s="359"/>
      <c r="R827" s="359"/>
      <c r="S827" s="360"/>
    </row>
    <row r="828" spans="1:19">
      <c r="A828" s="1">
        <f t="shared" ref="A828:B828" si="862">A827</f>
        <v>17</v>
      </c>
      <c r="B828" s="1">
        <f t="shared" si="862"/>
        <v>0</v>
      </c>
      <c r="C828" s="319"/>
      <c r="D828" s="389" t="s">
        <v>69</v>
      </c>
      <c r="E828" s="389"/>
      <c r="F828" s="389"/>
      <c r="G828" s="389"/>
      <c r="H828" s="354"/>
      <c r="I828" s="354"/>
      <c r="J828" s="359"/>
      <c r="K828" s="359"/>
      <c r="L828" s="359"/>
      <c r="M828" s="359"/>
      <c r="N828" s="359"/>
      <c r="O828" s="359"/>
      <c r="P828" s="359"/>
      <c r="Q828" s="359"/>
      <c r="R828" s="359"/>
      <c r="S828" s="360"/>
    </row>
    <row r="829" spans="1:19" ht="15" thickBot="1">
      <c r="A829" s="1">
        <f t="shared" ref="A829:B829" si="863">A828</f>
        <v>17</v>
      </c>
      <c r="B829" s="1">
        <f t="shared" si="863"/>
        <v>0</v>
      </c>
      <c r="C829" s="319"/>
      <c r="D829" s="390" t="s">
        <v>70</v>
      </c>
      <c r="E829" s="390"/>
      <c r="F829" s="390"/>
      <c r="G829" s="390"/>
      <c r="H829" s="391">
        <f>H851-SUM(H826:I828)</f>
        <v>0</v>
      </c>
      <c r="I829" s="391"/>
      <c r="J829" s="392"/>
      <c r="K829" s="392"/>
      <c r="L829" s="392"/>
      <c r="M829" s="392"/>
      <c r="N829" s="392"/>
      <c r="O829" s="392"/>
      <c r="P829" s="392"/>
      <c r="Q829" s="392"/>
      <c r="R829" s="392"/>
      <c r="S829" s="393"/>
    </row>
    <row r="830" spans="1:19" ht="15.6" thickTop="1" thickBot="1">
      <c r="A830" s="1">
        <f t="shared" ref="A830:B830" si="864">A829</f>
        <v>17</v>
      </c>
      <c r="B830" s="1">
        <f t="shared" si="864"/>
        <v>0</v>
      </c>
      <c r="C830" s="320"/>
      <c r="D830" s="394" t="s">
        <v>71</v>
      </c>
      <c r="E830" s="394"/>
      <c r="F830" s="394"/>
      <c r="G830" s="394"/>
      <c r="H830" s="340">
        <f>SUM(H826:I829)</f>
        <v>0</v>
      </c>
      <c r="I830" s="340"/>
      <c r="J830" s="344"/>
      <c r="K830" s="344"/>
      <c r="L830" s="344"/>
      <c r="M830" s="344"/>
      <c r="N830" s="344"/>
      <c r="O830" s="344"/>
      <c r="P830" s="344"/>
      <c r="Q830" s="344"/>
      <c r="R830" s="344"/>
      <c r="S830" s="345"/>
    </row>
    <row r="831" spans="1:19">
      <c r="A831" s="1">
        <f t="shared" ref="A831:B831" si="865">A830</f>
        <v>17</v>
      </c>
      <c r="B831" s="1">
        <f t="shared" si="865"/>
        <v>0</v>
      </c>
      <c r="C831" s="318" t="s">
        <v>164</v>
      </c>
      <c r="D831" s="361" t="s">
        <v>67</v>
      </c>
      <c r="E831" s="361"/>
      <c r="F831" s="361" t="s">
        <v>76</v>
      </c>
      <c r="G831" s="361"/>
      <c r="H831" s="361" t="s">
        <v>72</v>
      </c>
      <c r="I831" s="363"/>
      <c r="J831" s="364"/>
      <c r="K831" s="361"/>
      <c r="L831" s="361"/>
      <c r="M831" s="361"/>
      <c r="N831" s="361" t="s">
        <v>75</v>
      </c>
      <c r="O831" s="361"/>
      <c r="P831" s="361"/>
      <c r="Q831" s="361"/>
      <c r="R831" s="361"/>
      <c r="S831" s="365"/>
    </row>
    <row r="832" spans="1:19">
      <c r="A832" s="1">
        <f t="shared" ref="A832:B832" si="866">A831</f>
        <v>17</v>
      </c>
      <c r="B832" s="1">
        <f t="shared" si="866"/>
        <v>0</v>
      </c>
      <c r="C832" s="319"/>
      <c r="D832" s="362"/>
      <c r="E832" s="362"/>
      <c r="F832" s="362"/>
      <c r="G832" s="362"/>
      <c r="H832" s="362"/>
      <c r="I832" s="362"/>
      <c r="J832" s="367" t="s">
        <v>73</v>
      </c>
      <c r="K832" s="368"/>
      <c r="L832" s="368" t="s">
        <v>74</v>
      </c>
      <c r="M832" s="369"/>
      <c r="N832" s="362"/>
      <c r="O832" s="362"/>
      <c r="P832" s="362"/>
      <c r="Q832" s="362"/>
      <c r="R832" s="362"/>
      <c r="S832" s="366"/>
    </row>
    <row r="833" spans="1:21">
      <c r="A833" s="1">
        <f t="shared" ref="A833:B833" si="867">A832</f>
        <v>17</v>
      </c>
      <c r="B833" s="1">
        <f t="shared" si="867"/>
        <v>0</v>
      </c>
      <c r="C833" s="319"/>
      <c r="D833" s="328" t="s">
        <v>81</v>
      </c>
      <c r="E833" s="328"/>
      <c r="F833" s="328" t="s">
        <v>81</v>
      </c>
      <c r="G833" s="328"/>
      <c r="H833" s="347"/>
      <c r="I833" s="347"/>
      <c r="J833" s="348"/>
      <c r="K833" s="349"/>
      <c r="L833" s="350">
        <f>H833-J833</f>
        <v>0</v>
      </c>
      <c r="M833" s="351"/>
      <c r="N833" s="128"/>
      <c r="O833" s="128"/>
      <c r="P833" s="128"/>
      <c r="Q833" s="128"/>
      <c r="R833" s="128"/>
      <c r="S833" s="352"/>
      <c r="T833" s="49" t="str">
        <f>HLOOKUP(F806,リスト!$N$7:$AC$25,2,)</f>
        <v>対象外</v>
      </c>
      <c r="U833" s="47" t="str">
        <f t="shared" ref="U833:U850" si="868">IF(T833="対象外",IF(J833&gt;0,"補助対象外経費です!!",""),"")</f>
        <v/>
      </c>
    </row>
    <row r="834" spans="1:21">
      <c r="A834" s="1">
        <f t="shared" ref="A834:B834" si="869">A833</f>
        <v>17</v>
      </c>
      <c r="B834" s="1">
        <f t="shared" si="869"/>
        <v>0</v>
      </c>
      <c r="C834" s="319"/>
      <c r="D834" s="328" t="s">
        <v>92</v>
      </c>
      <c r="E834" s="328"/>
      <c r="F834" s="304" t="s">
        <v>77</v>
      </c>
      <c r="G834" s="304"/>
      <c r="H834" s="305"/>
      <c r="I834" s="305"/>
      <c r="J834" s="306"/>
      <c r="K834" s="307"/>
      <c r="L834" s="308">
        <f t="shared" ref="L834:L850" si="870">H834-J834</f>
        <v>0</v>
      </c>
      <c r="M834" s="309"/>
      <c r="N834" s="167"/>
      <c r="O834" s="167"/>
      <c r="P834" s="167"/>
      <c r="Q834" s="167"/>
      <c r="R834" s="167"/>
      <c r="S834" s="310"/>
      <c r="T834" s="49" t="str">
        <f>HLOOKUP(F806,リスト!$N$7:$AC$25,3,)</f>
        <v>対象</v>
      </c>
      <c r="U834" s="47" t="str">
        <f t="shared" si="868"/>
        <v/>
      </c>
    </row>
    <row r="835" spans="1:21">
      <c r="A835" s="1">
        <f t="shared" ref="A835:B835" si="871">A834</f>
        <v>17</v>
      </c>
      <c r="B835" s="1">
        <f t="shared" si="871"/>
        <v>0</v>
      </c>
      <c r="C835" s="319"/>
      <c r="D835" s="328"/>
      <c r="E835" s="328"/>
      <c r="F835" s="353" t="s">
        <v>78</v>
      </c>
      <c r="G835" s="353"/>
      <c r="H835" s="354"/>
      <c r="I835" s="354"/>
      <c r="J835" s="355"/>
      <c r="K835" s="356"/>
      <c r="L835" s="357">
        <f t="shared" si="870"/>
        <v>0</v>
      </c>
      <c r="M835" s="358"/>
      <c r="N835" s="359"/>
      <c r="O835" s="359"/>
      <c r="P835" s="359"/>
      <c r="Q835" s="359"/>
      <c r="R835" s="359"/>
      <c r="S835" s="360"/>
      <c r="T835" s="49" t="str">
        <f>HLOOKUP(F806,リスト!$N$7:$AC$25,4,)</f>
        <v>対象</v>
      </c>
      <c r="U835" s="47" t="str">
        <f t="shared" si="868"/>
        <v/>
      </c>
    </row>
    <row r="836" spans="1:21">
      <c r="A836" s="1">
        <f t="shared" ref="A836:B836" si="872">A835</f>
        <v>17</v>
      </c>
      <c r="B836" s="1">
        <f t="shared" si="872"/>
        <v>0</v>
      </c>
      <c r="C836" s="319"/>
      <c r="D836" s="328"/>
      <c r="E836" s="328"/>
      <c r="F836" s="311" t="s">
        <v>79</v>
      </c>
      <c r="G836" s="311"/>
      <c r="H836" s="312"/>
      <c r="I836" s="312"/>
      <c r="J836" s="313"/>
      <c r="K836" s="314"/>
      <c r="L836" s="315">
        <f t="shared" si="870"/>
        <v>0</v>
      </c>
      <c r="M836" s="316"/>
      <c r="N836" s="168"/>
      <c r="O836" s="168"/>
      <c r="P836" s="168"/>
      <c r="Q836" s="168"/>
      <c r="R836" s="168"/>
      <c r="S836" s="317"/>
      <c r="T836" s="49" t="str">
        <f>HLOOKUP(F806,リスト!$N$7:$AC$25,5,)</f>
        <v>対象</v>
      </c>
      <c r="U836" s="47" t="str">
        <f t="shared" si="868"/>
        <v/>
      </c>
    </row>
    <row r="837" spans="1:21">
      <c r="A837" s="1">
        <f t="shared" ref="A837:B837" si="873">A836</f>
        <v>17</v>
      </c>
      <c r="B837" s="1">
        <f t="shared" si="873"/>
        <v>0</v>
      </c>
      <c r="C837" s="319"/>
      <c r="D837" s="328" t="s">
        <v>93</v>
      </c>
      <c r="E837" s="328"/>
      <c r="F837" s="304" t="s">
        <v>80</v>
      </c>
      <c r="G837" s="304"/>
      <c r="H837" s="305"/>
      <c r="I837" s="305"/>
      <c r="J837" s="306"/>
      <c r="K837" s="307"/>
      <c r="L837" s="308">
        <f t="shared" si="870"/>
        <v>0</v>
      </c>
      <c r="M837" s="309"/>
      <c r="N837" s="167"/>
      <c r="O837" s="167"/>
      <c r="P837" s="167"/>
      <c r="Q837" s="167"/>
      <c r="R837" s="167"/>
      <c r="S837" s="310"/>
      <c r="T837" s="49" t="str">
        <f>HLOOKUP(F806,リスト!$N$7:$AC$25,6,)</f>
        <v>対象</v>
      </c>
      <c r="U837" s="47" t="str">
        <f t="shared" si="868"/>
        <v/>
      </c>
    </row>
    <row r="838" spans="1:21">
      <c r="A838" s="1">
        <f t="shared" ref="A838:B838" si="874">A837</f>
        <v>17</v>
      </c>
      <c r="B838" s="1">
        <f t="shared" si="874"/>
        <v>0</v>
      </c>
      <c r="C838" s="319"/>
      <c r="D838" s="328"/>
      <c r="E838" s="328"/>
      <c r="F838" s="353" t="s">
        <v>82</v>
      </c>
      <c r="G838" s="353"/>
      <c r="H838" s="354"/>
      <c r="I838" s="354"/>
      <c r="J838" s="355"/>
      <c r="K838" s="356"/>
      <c r="L838" s="357">
        <f t="shared" si="870"/>
        <v>0</v>
      </c>
      <c r="M838" s="358"/>
      <c r="N838" s="359"/>
      <c r="O838" s="359"/>
      <c r="P838" s="359"/>
      <c r="Q838" s="359"/>
      <c r="R838" s="359"/>
      <c r="S838" s="360"/>
      <c r="T838" s="49" t="str">
        <f>HLOOKUP(F806,リスト!$N$7:$AC$25,7,)</f>
        <v>対象外</v>
      </c>
      <c r="U838" s="47" t="str">
        <f t="shared" si="868"/>
        <v/>
      </c>
    </row>
    <row r="839" spans="1:21" ht="14.4" customHeight="1">
      <c r="A839" s="1">
        <f t="shared" ref="A839:B839" si="875">A838</f>
        <v>17</v>
      </c>
      <c r="B839" s="1">
        <f t="shared" si="875"/>
        <v>0</v>
      </c>
      <c r="C839" s="319"/>
      <c r="D839" s="328"/>
      <c r="E839" s="328"/>
      <c r="F839" s="353" t="s">
        <v>162</v>
      </c>
      <c r="G839" s="353"/>
      <c r="H839" s="354"/>
      <c r="I839" s="354"/>
      <c r="J839" s="355"/>
      <c r="K839" s="356"/>
      <c r="L839" s="357">
        <f t="shared" si="870"/>
        <v>0</v>
      </c>
      <c r="M839" s="358"/>
      <c r="N839" s="359"/>
      <c r="O839" s="359"/>
      <c r="P839" s="359"/>
      <c r="Q839" s="359"/>
      <c r="R839" s="359"/>
      <c r="S839" s="360"/>
      <c r="T839" s="49" t="str">
        <f>HLOOKUP(F806,リスト!$N$7:$AC$25,8,)</f>
        <v>対象</v>
      </c>
      <c r="U839" s="47" t="str">
        <f t="shared" si="868"/>
        <v/>
      </c>
    </row>
    <row r="840" spans="1:21">
      <c r="A840" s="1">
        <f t="shared" ref="A840:B840" si="876">A839</f>
        <v>17</v>
      </c>
      <c r="B840" s="1">
        <f t="shared" si="876"/>
        <v>0</v>
      </c>
      <c r="C840" s="319"/>
      <c r="D840" s="328"/>
      <c r="E840" s="328"/>
      <c r="F840" s="311" t="s">
        <v>83</v>
      </c>
      <c r="G840" s="311"/>
      <c r="H840" s="312"/>
      <c r="I840" s="312"/>
      <c r="J840" s="313"/>
      <c r="K840" s="314"/>
      <c r="L840" s="315">
        <f t="shared" si="870"/>
        <v>0</v>
      </c>
      <c r="M840" s="316"/>
      <c r="N840" s="168"/>
      <c r="O840" s="168"/>
      <c r="P840" s="168"/>
      <c r="Q840" s="168"/>
      <c r="R840" s="168"/>
      <c r="S840" s="317"/>
      <c r="T840" s="49" t="str">
        <f>HLOOKUP(F806,リスト!$N$7:$AC$25,9,)</f>
        <v>対象</v>
      </c>
      <c r="U840" s="47" t="str">
        <f t="shared" si="868"/>
        <v/>
      </c>
    </row>
    <row r="841" spans="1:21">
      <c r="A841" s="1">
        <f t="shared" ref="A841:B841" si="877">A840</f>
        <v>17</v>
      </c>
      <c r="B841" s="1">
        <f t="shared" si="877"/>
        <v>0</v>
      </c>
      <c r="C841" s="319"/>
      <c r="D841" s="328" t="s">
        <v>94</v>
      </c>
      <c r="E841" s="328"/>
      <c r="F841" s="304" t="s">
        <v>84</v>
      </c>
      <c r="G841" s="304"/>
      <c r="H841" s="305"/>
      <c r="I841" s="305"/>
      <c r="J841" s="306"/>
      <c r="K841" s="307"/>
      <c r="L841" s="308">
        <f t="shared" si="870"/>
        <v>0</v>
      </c>
      <c r="M841" s="309"/>
      <c r="N841" s="167"/>
      <c r="O841" s="167"/>
      <c r="P841" s="167"/>
      <c r="Q841" s="167"/>
      <c r="R841" s="167"/>
      <c r="S841" s="310"/>
      <c r="T841" s="49" t="str">
        <f>HLOOKUP(F806,リスト!$N$7:$AC$25,10,)</f>
        <v>対象</v>
      </c>
      <c r="U841" s="47" t="str">
        <f t="shared" si="868"/>
        <v/>
      </c>
    </row>
    <row r="842" spans="1:21">
      <c r="A842" s="1">
        <f t="shared" ref="A842:B842" si="878">A841</f>
        <v>17</v>
      </c>
      <c r="B842" s="1">
        <f t="shared" si="878"/>
        <v>0</v>
      </c>
      <c r="C842" s="319"/>
      <c r="D842" s="328"/>
      <c r="E842" s="328"/>
      <c r="F842" s="353" t="s">
        <v>85</v>
      </c>
      <c r="G842" s="353"/>
      <c r="H842" s="354"/>
      <c r="I842" s="354"/>
      <c r="J842" s="355"/>
      <c r="K842" s="356"/>
      <c r="L842" s="357">
        <f t="shared" si="870"/>
        <v>0</v>
      </c>
      <c r="M842" s="358"/>
      <c r="N842" s="359"/>
      <c r="O842" s="359"/>
      <c r="P842" s="359"/>
      <c r="Q842" s="359"/>
      <c r="R842" s="359"/>
      <c r="S842" s="360"/>
      <c r="T842" s="49" t="str">
        <f>HLOOKUP(F806,リスト!$N$7:$AC$25,11,)</f>
        <v>対象外</v>
      </c>
      <c r="U842" s="47" t="str">
        <f t="shared" si="868"/>
        <v/>
      </c>
    </row>
    <row r="843" spans="1:21">
      <c r="A843" s="1">
        <f t="shared" ref="A843:B843" si="879">A842</f>
        <v>17</v>
      </c>
      <c r="B843" s="1">
        <f t="shared" si="879"/>
        <v>0</v>
      </c>
      <c r="C843" s="319"/>
      <c r="D843" s="328"/>
      <c r="E843" s="328"/>
      <c r="F843" s="311" t="s">
        <v>86</v>
      </c>
      <c r="G843" s="311"/>
      <c r="H843" s="312"/>
      <c r="I843" s="312"/>
      <c r="J843" s="313"/>
      <c r="K843" s="314"/>
      <c r="L843" s="315">
        <f t="shared" si="870"/>
        <v>0</v>
      </c>
      <c r="M843" s="316"/>
      <c r="N843" s="168"/>
      <c r="O843" s="168"/>
      <c r="P843" s="168"/>
      <c r="Q843" s="168"/>
      <c r="R843" s="168"/>
      <c r="S843" s="317"/>
      <c r="T843" s="49" t="str">
        <f>HLOOKUP(F806,リスト!$N$7:$AC$25,12,)</f>
        <v>対象</v>
      </c>
      <c r="U843" s="47" t="str">
        <f t="shared" si="868"/>
        <v/>
      </c>
    </row>
    <row r="844" spans="1:21">
      <c r="A844" s="1">
        <f t="shared" ref="A844:B844" si="880">A843</f>
        <v>17</v>
      </c>
      <c r="B844" s="1">
        <f t="shared" si="880"/>
        <v>0</v>
      </c>
      <c r="C844" s="319"/>
      <c r="D844" s="328" t="s">
        <v>95</v>
      </c>
      <c r="E844" s="328"/>
      <c r="F844" s="328" t="s">
        <v>95</v>
      </c>
      <c r="G844" s="328"/>
      <c r="H844" s="347"/>
      <c r="I844" s="347"/>
      <c r="J844" s="348"/>
      <c r="K844" s="349"/>
      <c r="L844" s="350">
        <f t="shared" si="870"/>
        <v>0</v>
      </c>
      <c r="M844" s="351"/>
      <c r="N844" s="128"/>
      <c r="O844" s="128"/>
      <c r="P844" s="128"/>
      <c r="Q844" s="128"/>
      <c r="R844" s="128"/>
      <c r="S844" s="352"/>
      <c r="T844" s="49" t="str">
        <f>HLOOKUP(F806,リスト!$N$7:$AC$25,13,)</f>
        <v>対象外</v>
      </c>
      <c r="U844" s="47" t="str">
        <f t="shared" si="868"/>
        <v/>
      </c>
    </row>
    <row r="845" spans="1:21">
      <c r="A845" s="1">
        <f t="shared" ref="A845:B845" si="881">A844</f>
        <v>17</v>
      </c>
      <c r="B845" s="1">
        <f t="shared" si="881"/>
        <v>0</v>
      </c>
      <c r="C845" s="319"/>
      <c r="D845" s="327" t="s">
        <v>98</v>
      </c>
      <c r="E845" s="328"/>
      <c r="F845" s="304" t="s">
        <v>87</v>
      </c>
      <c r="G845" s="304"/>
      <c r="H845" s="305"/>
      <c r="I845" s="305"/>
      <c r="J845" s="306"/>
      <c r="K845" s="307"/>
      <c r="L845" s="308">
        <f t="shared" si="870"/>
        <v>0</v>
      </c>
      <c r="M845" s="309"/>
      <c r="N845" s="167"/>
      <c r="O845" s="167"/>
      <c r="P845" s="167"/>
      <c r="Q845" s="167"/>
      <c r="R845" s="167"/>
      <c r="S845" s="310"/>
      <c r="T845" s="49" t="str">
        <f>HLOOKUP(F806,リスト!$N$7:$AC$25,14,)</f>
        <v>対象</v>
      </c>
      <c r="U845" s="47" t="str">
        <f t="shared" si="868"/>
        <v/>
      </c>
    </row>
    <row r="846" spans="1:21">
      <c r="A846" s="1">
        <f t="shared" ref="A846:B846" si="882">A845</f>
        <v>17</v>
      </c>
      <c r="B846" s="1">
        <f t="shared" si="882"/>
        <v>0</v>
      </c>
      <c r="C846" s="319"/>
      <c r="D846" s="328"/>
      <c r="E846" s="328"/>
      <c r="F846" s="311" t="s">
        <v>88</v>
      </c>
      <c r="G846" s="311"/>
      <c r="H846" s="312"/>
      <c r="I846" s="312"/>
      <c r="J846" s="313"/>
      <c r="K846" s="314"/>
      <c r="L846" s="315">
        <f t="shared" si="870"/>
        <v>0</v>
      </c>
      <c r="M846" s="316"/>
      <c r="N846" s="168"/>
      <c r="O846" s="168"/>
      <c r="P846" s="168"/>
      <c r="Q846" s="168"/>
      <c r="R846" s="168"/>
      <c r="S846" s="317"/>
      <c r="T846" s="49" t="str">
        <f>HLOOKUP(F806,リスト!$N$7:$AC$25,15,)</f>
        <v>対象</v>
      </c>
      <c r="U846" s="47" t="str">
        <f t="shared" si="868"/>
        <v/>
      </c>
    </row>
    <row r="847" spans="1:21">
      <c r="A847" s="1">
        <f t="shared" ref="A847:B847" si="883">A846</f>
        <v>17</v>
      </c>
      <c r="B847" s="1">
        <f t="shared" si="883"/>
        <v>0</v>
      </c>
      <c r="C847" s="319"/>
      <c r="D847" s="346" t="s">
        <v>96</v>
      </c>
      <c r="E847" s="346"/>
      <c r="F847" s="328" t="s">
        <v>89</v>
      </c>
      <c r="G847" s="328"/>
      <c r="H847" s="347"/>
      <c r="I847" s="347"/>
      <c r="J847" s="348"/>
      <c r="K847" s="349"/>
      <c r="L847" s="350">
        <f t="shared" si="870"/>
        <v>0</v>
      </c>
      <c r="M847" s="351"/>
      <c r="N847" s="128"/>
      <c r="O847" s="128"/>
      <c r="P847" s="128"/>
      <c r="Q847" s="128"/>
      <c r="R847" s="128"/>
      <c r="S847" s="352"/>
      <c r="T847" s="49" t="str">
        <f>HLOOKUP(F806,リスト!$N$7:$AC$25,16,)</f>
        <v>対象</v>
      </c>
      <c r="U847" s="47" t="str">
        <f t="shared" si="868"/>
        <v/>
      </c>
    </row>
    <row r="848" spans="1:21">
      <c r="A848" s="1">
        <f t="shared" ref="A848:B848" si="884">A847</f>
        <v>17</v>
      </c>
      <c r="B848" s="1">
        <f t="shared" si="884"/>
        <v>0</v>
      </c>
      <c r="C848" s="319"/>
      <c r="D848" s="328" t="s">
        <v>97</v>
      </c>
      <c r="E848" s="328"/>
      <c r="F848" s="304" t="s">
        <v>90</v>
      </c>
      <c r="G848" s="304"/>
      <c r="H848" s="305"/>
      <c r="I848" s="305"/>
      <c r="J848" s="306"/>
      <c r="K848" s="307"/>
      <c r="L848" s="308">
        <f t="shared" si="870"/>
        <v>0</v>
      </c>
      <c r="M848" s="309"/>
      <c r="N848" s="167"/>
      <c r="O848" s="167"/>
      <c r="P848" s="167"/>
      <c r="Q848" s="167"/>
      <c r="R848" s="167"/>
      <c r="S848" s="310"/>
      <c r="T848" s="49" t="str">
        <f>HLOOKUP(F806,リスト!$N$7:$AC$25,17,)</f>
        <v>対象</v>
      </c>
      <c r="U848" s="47" t="str">
        <f t="shared" si="868"/>
        <v/>
      </c>
    </row>
    <row r="849" spans="1:24">
      <c r="A849" s="1">
        <f t="shared" ref="A849:B849" si="885">A848</f>
        <v>17</v>
      </c>
      <c r="B849" s="1">
        <f t="shared" si="885"/>
        <v>0</v>
      </c>
      <c r="C849" s="319"/>
      <c r="D849" s="328"/>
      <c r="E849" s="328"/>
      <c r="F849" s="311" t="s">
        <v>91</v>
      </c>
      <c r="G849" s="311"/>
      <c r="H849" s="312"/>
      <c r="I849" s="312"/>
      <c r="J849" s="313"/>
      <c r="K849" s="314"/>
      <c r="L849" s="315">
        <f t="shared" si="870"/>
        <v>0</v>
      </c>
      <c r="M849" s="316"/>
      <c r="N849" s="168"/>
      <c r="O849" s="168"/>
      <c r="P849" s="168"/>
      <c r="Q849" s="168"/>
      <c r="R849" s="168"/>
      <c r="S849" s="317"/>
      <c r="T849" s="49" t="str">
        <f>HLOOKUP(F806,リスト!$N$7:$AC$25,18,)</f>
        <v>対象外</v>
      </c>
      <c r="U849" s="47" t="str">
        <f t="shared" si="868"/>
        <v/>
      </c>
    </row>
    <row r="850" spans="1:24" ht="15" thickBot="1">
      <c r="A850" s="1">
        <f t="shared" ref="A850:B850" si="886">A849</f>
        <v>17</v>
      </c>
      <c r="B850" s="1">
        <f t="shared" si="886"/>
        <v>0</v>
      </c>
      <c r="C850" s="319"/>
      <c r="D850" s="329" t="s">
        <v>70</v>
      </c>
      <c r="E850" s="329"/>
      <c r="F850" s="329" t="s">
        <v>70</v>
      </c>
      <c r="G850" s="329"/>
      <c r="H850" s="330"/>
      <c r="I850" s="330"/>
      <c r="J850" s="331"/>
      <c r="K850" s="332"/>
      <c r="L850" s="333">
        <f t="shared" si="870"/>
        <v>0</v>
      </c>
      <c r="M850" s="334"/>
      <c r="N850" s="335"/>
      <c r="O850" s="335"/>
      <c r="P850" s="335"/>
      <c r="Q850" s="335"/>
      <c r="R850" s="335"/>
      <c r="S850" s="336"/>
      <c r="T850" s="49" t="str">
        <f>HLOOKUP(F806,リスト!$N$7:$AC$25,19,)</f>
        <v>対象</v>
      </c>
      <c r="U850" s="47" t="str">
        <f t="shared" si="868"/>
        <v/>
      </c>
    </row>
    <row r="851" spans="1:24" ht="15.6" thickTop="1" thickBot="1">
      <c r="A851" s="1">
        <f t="shared" ref="A851:B851" si="887">A850</f>
        <v>17</v>
      </c>
      <c r="B851" s="1">
        <f t="shared" si="887"/>
        <v>0</v>
      </c>
      <c r="C851" s="320"/>
      <c r="D851" s="337" t="s">
        <v>71</v>
      </c>
      <c r="E851" s="338"/>
      <c r="F851" s="338"/>
      <c r="G851" s="339"/>
      <c r="H851" s="340">
        <f>SUM(H833:I850)</f>
        <v>0</v>
      </c>
      <c r="I851" s="340"/>
      <c r="J851" s="341">
        <f t="shared" ref="J851" si="888">SUM(J833:K850)</f>
        <v>0</v>
      </c>
      <c r="K851" s="342"/>
      <c r="L851" s="342">
        <f t="shared" ref="L851" si="889">SUM(L833:M850)</f>
        <v>0</v>
      </c>
      <c r="M851" s="343"/>
      <c r="N851" s="344"/>
      <c r="O851" s="344"/>
      <c r="P851" s="344"/>
      <c r="Q851" s="344"/>
      <c r="R851" s="344"/>
      <c r="S851" s="345"/>
      <c r="T851" s="49"/>
    </row>
    <row r="852" spans="1:24">
      <c r="A852" s="1">
        <f>F855</f>
        <v>18</v>
      </c>
      <c r="B852" s="1">
        <f>IF(H876&gt;0,1,0)</f>
        <v>0</v>
      </c>
      <c r="C852" s="179" t="s">
        <v>41</v>
      </c>
      <c r="D852" s="179"/>
      <c r="E852" s="179"/>
      <c r="U852" s="11" t="s">
        <v>43</v>
      </c>
      <c r="V852" s="11" t="s">
        <v>157</v>
      </c>
    </row>
    <row r="853" spans="1:24">
      <c r="A853" s="1">
        <f>A852</f>
        <v>18</v>
      </c>
      <c r="B853" s="1">
        <f>B852</f>
        <v>0</v>
      </c>
      <c r="C853" s="223" t="str">
        <f>"トップスポーツクラブ強化事業　"&amp;基本!$G$24</f>
        <v>トップスポーツクラブ強化事業　事業計画書</v>
      </c>
      <c r="D853" s="223"/>
      <c r="E853" s="223"/>
      <c r="F853" s="223"/>
      <c r="G853" s="223"/>
      <c r="H853" s="223"/>
      <c r="I853" s="223"/>
      <c r="J853" s="223"/>
      <c r="K853" s="223"/>
      <c r="L853" s="223"/>
      <c r="M853" s="223"/>
      <c r="N853" s="223"/>
      <c r="O853" s="223"/>
      <c r="P853" s="223"/>
      <c r="Q853" s="223"/>
      <c r="R853" s="223"/>
      <c r="S853" s="223"/>
      <c r="U853" s="16" t="str">
        <f t="shared" ref="U853:V856" si="890">IF(U803="","",U803)</f>
        <v>トップスポーツクラブ強化事業</v>
      </c>
      <c r="V853" s="16" t="str">
        <f t="shared" si="890"/>
        <v>トップクラブ</v>
      </c>
    </row>
    <row r="854" spans="1:24" ht="15" thickBot="1">
      <c r="A854" s="1">
        <f t="shared" ref="A854:B854" si="891">A853</f>
        <v>18</v>
      </c>
      <c r="B854" s="1">
        <f t="shared" si="891"/>
        <v>0</v>
      </c>
      <c r="C854" s="386" t="s">
        <v>42</v>
      </c>
      <c r="D854" s="386"/>
      <c r="U854" s="28" t="str">
        <f t="shared" si="890"/>
        <v/>
      </c>
      <c r="V854" s="28" t="str">
        <f t="shared" si="890"/>
        <v/>
      </c>
    </row>
    <row r="855" spans="1:24" ht="15" thickBot="1">
      <c r="A855" s="1">
        <f t="shared" ref="A855:B855" si="892">A854</f>
        <v>18</v>
      </c>
      <c r="B855" s="1">
        <f t="shared" si="892"/>
        <v>0</v>
      </c>
      <c r="C855" s="413" t="s">
        <v>44</v>
      </c>
      <c r="D855" s="414"/>
      <c r="E855" s="414"/>
      <c r="F855" s="415">
        <f>F805+1</f>
        <v>18</v>
      </c>
      <c r="G855" s="416"/>
      <c r="U855" s="28" t="str">
        <f t="shared" si="890"/>
        <v/>
      </c>
      <c r="V855" s="28" t="str">
        <f t="shared" si="890"/>
        <v/>
      </c>
    </row>
    <row r="856" spans="1:24">
      <c r="A856" s="1">
        <f t="shared" ref="A856:B856" si="893">A855</f>
        <v>18</v>
      </c>
      <c r="B856" s="1">
        <f t="shared" si="893"/>
        <v>0</v>
      </c>
      <c r="C856" s="417" t="s">
        <v>43</v>
      </c>
      <c r="D856" s="361"/>
      <c r="E856" s="361"/>
      <c r="F856" s="418" t="s">
        <v>26</v>
      </c>
      <c r="G856" s="418"/>
      <c r="H856" s="418"/>
      <c r="I856" s="418"/>
      <c r="J856" s="418"/>
      <c r="K856" s="418"/>
      <c r="L856" s="418"/>
      <c r="M856" s="361" t="s">
        <v>47</v>
      </c>
      <c r="N856" s="361"/>
      <c r="O856" s="361"/>
      <c r="P856" s="418"/>
      <c r="Q856" s="418"/>
      <c r="R856" s="418"/>
      <c r="S856" s="419"/>
      <c r="T856" s="64" t="str">
        <f>IF(F856="","",VLOOKUP(F856,U853:V856,2,))</f>
        <v>トップクラブ</v>
      </c>
      <c r="U856" s="18" t="str">
        <f t="shared" si="890"/>
        <v/>
      </c>
      <c r="V856" s="18" t="str">
        <f t="shared" si="890"/>
        <v/>
      </c>
    </row>
    <row r="857" spans="1:24">
      <c r="A857" s="1">
        <f t="shared" ref="A857:B857" si="894">A856</f>
        <v>18</v>
      </c>
      <c r="B857" s="1">
        <f t="shared" si="894"/>
        <v>0</v>
      </c>
      <c r="C857" s="404" t="s">
        <v>141</v>
      </c>
      <c r="D857" s="405"/>
      <c r="E857" s="403"/>
      <c r="F857" s="406"/>
      <c r="G857" s="407"/>
      <c r="H857" s="407"/>
      <c r="I857" s="407"/>
      <c r="J857" s="407"/>
      <c r="K857" s="407"/>
      <c r="L857" s="407"/>
      <c r="M857" s="407"/>
      <c r="N857" s="407"/>
      <c r="O857" s="407"/>
      <c r="P857" s="407"/>
      <c r="Q857" s="407"/>
      <c r="R857" s="407"/>
      <c r="S857" s="408"/>
      <c r="U857" s="50"/>
    </row>
    <row r="858" spans="1:24">
      <c r="A858" s="1">
        <f t="shared" ref="A858:B858" si="895">A857</f>
        <v>18</v>
      </c>
      <c r="B858" s="1">
        <f t="shared" si="895"/>
        <v>0</v>
      </c>
      <c r="C858" s="398" t="s">
        <v>45</v>
      </c>
      <c r="D858" s="362"/>
      <c r="E858" s="362"/>
      <c r="F858" s="409"/>
      <c r="G858" s="410"/>
      <c r="H858" s="410"/>
      <c r="I858" s="20" t="str">
        <f>IF(F858="","～",IF(J858="","","～"))</f>
        <v>～</v>
      </c>
      <c r="J858" s="410"/>
      <c r="K858" s="410"/>
      <c r="L858" s="410"/>
      <c r="M858" s="21" t="s">
        <v>46</v>
      </c>
      <c r="N858" s="411" t="str">
        <f>IF(T858=1,IF(F858="","",IF(J858="","",IF(F858=J858,"日帰り",(J858-F858)&amp;"泊"&amp;(J858-F858+1)&amp;"日"))),"")</f>
        <v/>
      </c>
      <c r="O858" s="411"/>
      <c r="P858" s="411"/>
      <c r="Q858" s="13" t="s">
        <v>62</v>
      </c>
      <c r="R858" s="192"/>
      <c r="S858" s="412"/>
      <c r="T858" s="48">
        <v>0</v>
      </c>
    </row>
    <row r="859" spans="1:24">
      <c r="A859" s="1">
        <f t="shared" ref="A859:B859" si="896">A858</f>
        <v>18</v>
      </c>
      <c r="B859" s="1">
        <f t="shared" si="896"/>
        <v>0</v>
      </c>
      <c r="C859" s="398" t="s">
        <v>48</v>
      </c>
      <c r="D859" s="387" t="s">
        <v>49</v>
      </c>
      <c r="E859" s="387"/>
      <c r="F859" s="399"/>
      <c r="G859" s="399"/>
      <c r="H859" s="399"/>
      <c r="I859" s="399"/>
      <c r="J859" s="399"/>
      <c r="K859" s="399"/>
      <c r="L859" s="399"/>
      <c r="M859" s="399"/>
      <c r="N859" s="399"/>
      <c r="O859" s="399"/>
      <c r="P859" s="399"/>
      <c r="Q859" s="399"/>
      <c r="R859" s="399"/>
      <c r="S859" s="400"/>
      <c r="U859" s="154" t="s">
        <v>47</v>
      </c>
      <c r="V859" s="154"/>
      <c r="W859" s="154"/>
      <c r="X859" s="154"/>
    </row>
    <row r="860" spans="1:24">
      <c r="A860" s="1">
        <f t="shared" ref="A860:B860" si="897">A859</f>
        <v>18</v>
      </c>
      <c r="B860" s="1">
        <f t="shared" si="897"/>
        <v>0</v>
      </c>
      <c r="C860" s="398"/>
      <c r="D860" s="395" t="s">
        <v>7</v>
      </c>
      <c r="E860" s="395"/>
      <c r="F860" s="396"/>
      <c r="G860" s="396"/>
      <c r="H860" s="396"/>
      <c r="I860" s="396"/>
      <c r="J860" s="396"/>
      <c r="K860" s="396"/>
      <c r="L860" s="396"/>
      <c r="M860" s="396"/>
      <c r="N860" s="396"/>
      <c r="O860" s="396"/>
      <c r="P860" s="396"/>
      <c r="Q860" s="396"/>
      <c r="R860" s="396"/>
      <c r="S860" s="397"/>
      <c r="U860" s="61" t="str">
        <f>U853</f>
        <v>トップスポーツクラブ強化事業</v>
      </c>
      <c r="V860" s="61" t="str">
        <f>U854</f>
        <v/>
      </c>
      <c r="W860" s="61" t="str">
        <f>U855</f>
        <v/>
      </c>
      <c r="X860" s="61" t="str">
        <f>U856</f>
        <v/>
      </c>
    </row>
    <row r="861" spans="1:24">
      <c r="A861" s="1">
        <f t="shared" ref="A861:B861" si="898">A860</f>
        <v>18</v>
      </c>
      <c r="B861" s="1">
        <f t="shared" si="898"/>
        <v>0</v>
      </c>
      <c r="C861" s="398" t="s">
        <v>50</v>
      </c>
      <c r="D861" s="387" t="s">
        <v>49</v>
      </c>
      <c r="E861" s="387"/>
      <c r="F861" s="399"/>
      <c r="G861" s="399"/>
      <c r="H861" s="399"/>
      <c r="I861" s="399"/>
      <c r="J861" s="399"/>
      <c r="K861" s="399"/>
      <c r="L861" s="399"/>
      <c r="M861" s="399"/>
      <c r="N861" s="399"/>
      <c r="O861" s="399"/>
      <c r="P861" s="399"/>
      <c r="Q861" s="399"/>
      <c r="R861" s="399"/>
      <c r="S861" s="400"/>
      <c r="U861" s="6" t="str">
        <f t="shared" ref="U861:X864" si="899">IF(U811="","",U811)</f>
        <v>①強化活動</v>
      </c>
      <c r="V861" s="6" t="str">
        <f t="shared" si="899"/>
        <v/>
      </c>
      <c r="W861" s="6" t="str">
        <f t="shared" si="899"/>
        <v/>
      </c>
      <c r="X861" s="6" t="str">
        <f t="shared" si="899"/>
        <v/>
      </c>
    </row>
    <row r="862" spans="1:24">
      <c r="A862" s="1">
        <f t="shared" ref="A862:B862" si="900">A861</f>
        <v>18</v>
      </c>
      <c r="B862" s="1">
        <f t="shared" si="900"/>
        <v>0</v>
      </c>
      <c r="C862" s="398"/>
      <c r="D862" s="395" t="s">
        <v>7</v>
      </c>
      <c r="E862" s="395"/>
      <c r="F862" s="396"/>
      <c r="G862" s="396"/>
      <c r="H862" s="396"/>
      <c r="I862" s="396"/>
      <c r="J862" s="396"/>
      <c r="K862" s="396"/>
      <c r="L862" s="396"/>
      <c r="M862" s="396"/>
      <c r="N862" s="396"/>
      <c r="O862" s="396"/>
      <c r="P862" s="396"/>
      <c r="Q862" s="396"/>
      <c r="R862" s="396"/>
      <c r="S862" s="397"/>
      <c r="U862" s="8" t="str">
        <f t="shared" si="899"/>
        <v>②トップ招へい</v>
      </c>
      <c r="V862" s="8" t="str">
        <f t="shared" si="899"/>
        <v/>
      </c>
      <c r="W862" s="8" t="str">
        <f t="shared" si="899"/>
        <v/>
      </c>
      <c r="X862" s="8" t="str">
        <f t="shared" si="899"/>
        <v/>
      </c>
    </row>
    <row r="863" spans="1:24">
      <c r="A863" s="1">
        <f t="shared" ref="A863:B863" si="901">A862</f>
        <v>18</v>
      </c>
      <c r="B863" s="1">
        <f t="shared" si="901"/>
        <v>0</v>
      </c>
      <c r="C863" s="401" t="s">
        <v>51</v>
      </c>
      <c r="D863" s="362" t="s">
        <v>52</v>
      </c>
      <c r="E863" s="362"/>
      <c r="F863" s="362" t="s">
        <v>55</v>
      </c>
      <c r="G863" s="402"/>
      <c r="H863" s="369" t="s">
        <v>56</v>
      </c>
      <c r="I863" s="367"/>
      <c r="J863" s="403" t="s">
        <v>57</v>
      </c>
      <c r="K863" s="402"/>
      <c r="L863" s="369" t="s">
        <v>58</v>
      </c>
      <c r="M863" s="367"/>
      <c r="N863" s="403" t="s">
        <v>59</v>
      </c>
      <c r="O863" s="402"/>
      <c r="P863" s="369" t="s">
        <v>60</v>
      </c>
      <c r="Q863" s="362"/>
      <c r="R863" s="403" t="s">
        <v>32</v>
      </c>
      <c r="S863" s="366"/>
      <c r="U863" s="8" t="str">
        <f t="shared" si="899"/>
        <v/>
      </c>
      <c r="V863" s="8" t="str">
        <f t="shared" si="899"/>
        <v/>
      </c>
      <c r="W863" s="8" t="str">
        <f t="shared" si="899"/>
        <v/>
      </c>
      <c r="X863" s="8" t="str">
        <f t="shared" si="899"/>
        <v/>
      </c>
    </row>
    <row r="864" spans="1:24">
      <c r="A864" s="1">
        <f t="shared" ref="A864:B864" si="902">A863</f>
        <v>18</v>
      </c>
      <c r="B864" s="1">
        <f t="shared" si="902"/>
        <v>0</v>
      </c>
      <c r="C864" s="398"/>
      <c r="D864" s="387" t="s">
        <v>53</v>
      </c>
      <c r="E864" s="387"/>
      <c r="F864" s="51" t="s">
        <v>134</v>
      </c>
      <c r="G864" s="22" t="s">
        <v>61</v>
      </c>
      <c r="H864" s="53" t="s">
        <v>134</v>
      </c>
      <c r="I864" s="23" t="s">
        <v>61</v>
      </c>
      <c r="J864" s="55" t="s">
        <v>134</v>
      </c>
      <c r="K864" s="22" t="s">
        <v>61</v>
      </c>
      <c r="L864" s="53" t="s">
        <v>134</v>
      </c>
      <c r="M864" s="23" t="s">
        <v>61</v>
      </c>
      <c r="N864" s="55" t="s">
        <v>134</v>
      </c>
      <c r="O864" s="22" t="s">
        <v>61</v>
      </c>
      <c r="P864" s="53" t="s">
        <v>134</v>
      </c>
      <c r="Q864" s="24" t="s">
        <v>61</v>
      </c>
      <c r="R864" s="22">
        <f>指導者!AA$35</f>
        <v>0</v>
      </c>
      <c r="S864" s="29" t="s">
        <v>61</v>
      </c>
      <c r="U864" s="10" t="str">
        <f t="shared" si="899"/>
        <v/>
      </c>
      <c r="V864" s="10" t="str">
        <f t="shared" si="899"/>
        <v/>
      </c>
      <c r="W864" s="10" t="str">
        <f t="shared" si="899"/>
        <v/>
      </c>
      <c r="X864" s="10" t="str">
        <f t="shared" si="899"/>
        <v/>
      </c>
    </row>
    <row r="865" spans="1:19">
      <c r="A865" s="1">
        <f t="shared" ref="A865:B865" si="903">A864</f>
        <v>18</v>
      </c>
      <c r="B865" s="1">
        <f t="shared" si="903"/>
        <v>0</v>
      </c>
      <c r="C865" s="398"/>
      <c r="D865" s="395" t="s">
        <v>54</v>
      </c>
      <c r="E865" s="395"/>
      <c r="F865" s="52" t="s">
        <v>134</v>
      </c>
      <c r="G865" s="25" t="s">
        <v>61</v>
      </c>
      <c r="H865" s="54" t="s">
        <v>134</v>
      </c>
      <c r="I865" s="26" t="s">
        <v>61</v>
      </c>
      <c r="J865" s="56" t="s">
        <v>134</v>
      </c>
      <c r="K865" s="25" t="s">
        <v>61</v>
      </c>
      <c r="L865" s="54" t="s">
        <v>134</v>
      </c>
      <c r="M865" s="26" t="s">
        <v>61</v>
      </c>
      <c r="N865" s="56" t="s">
        <v>134</v>
      </c>
      <c r="O865" s="25" t="s">
        <v>61</v>
      </c>
      <c r="P865" s="54" t="s">
        <v>134</v>
      </c>
      <c r="Q865" s="27" t="s">
        <v>61</v>
      </c>
      <c r="R865" s="25">
        <f>選手!AA$332</f>
        <v>0</v>
      </c>
      <c r="S865" s="30" t="s">
        <v>61</v>
      </c>
    </row>
    <row r="866" spans="1:19">
      <c r="A866" s="1">
        <f t="shared" ref="A866:B866" si="904">A865</f>
        <v>18</v>
      </c>
      <c r="B866" s="1">
        <f t="shared" si="904"/>
        <v>0</v>
      </c>
      <c r="C866" s="370" t="s">
        <v>63</v>
      </c>
      <c r="D866" s="371"/>
      <c r="E866" s="372"/>
      <c r="F866" s="287"/>
      <c r="G866" s="379"/>
      <c r="H866" s="379"/>
      <c r="I866" s="379"/>
      <c r="J866" s="379"/>
      <c r="K866" s="379"/>
      <c r="L866" s="379"/>
      <c r="M866" s="379"/>
      <c r="N866" s="379"/>
      <c r="O866" s="379"/>
      <c r="P866" s="379"/>
      <c r="Q866" s="379"/>
      <c r="R866" s="379"/>
      <c r="S866" s="380"/>
    </row>
    <row r="867" spans="1:19">
      <c r="A867" s="1">
        <f t="shared" ref="A867:B867" si="905">A866</f>
        <v>18</v>
      </c>
      <c r="B867" s="1">
        <f t="shared" si="905"/>
        <v>0</v>
      </c>
      <c r="C867" s="373"/>
      <c r="D867" s="374"/>
      <c r="E867" s="375"/>
      <c r="F867" s="289"/>
      <c r="G867" s="381"/>
      <c r="H867" s="381"/>
      <c r="I867" s="381"/>
      <c r="J867" s="381"/>
      <c r="K867" s="381"/>
      <c r="L867" s="381"/>
      <c r="M867" s="381"/>
      <c r="N867" s="381"/>
      <c r="O867" s="381"/>
      <c r="P867" s="381"/>
      <c r="Q867" s="381"/>
      <c r="R867" s="381"/>
      <c r="S867" s="382"/>
    </row>
    <row r="868" spans="1:19">
      <c r="A868" s="1">
        <f t="shared" ref="A868:B868" si="906">A867</f>
        <v>18</v>
      </c>
      <c r="B868" s="1">
        <f t="shared" si="906"/>
        <v>0</v>
      </c>
      <c r="C868" s="373"/>
      <c r="D868" s="374"/>
      <c r="E868" s="375"/>
      <c r="F868" s="289"/>
      <c r="G868" s="381"/>
      <c r="H868" s="381"/>
      <c r="I868" s="381"/>
      <c r="J868" s="381"/>
      <c r="K868" s="381"/>
      <c r="L868" s="381"/>
      <c r="M868" s="381"/>
      <c r="N868" s="381"/>
      <c r="O868" s="381"/>
      <c r="P868" s="381"/>
      <c r="Q868" s="381"/>
      <c r="R868" s="381"/>
      <c r="S868" s="382"/>
    </row>
    <row r="869" spans="1:19">
      <c r="A869" s="1">
        <f t="shared" ref="A869:B869" si="907">A868</f>
        <v>18</v>
      </c>
      <c r="B869" s="1">
        <f t="shared" si="907"/>
        <v>0</v>
      </c>
      <c r="C869" s="373"/>
      <c r="D869" s="374"/>
      <c r="E869" s="375"/>
      <c r="F869" s="289"/>
      <c r="G869" s="381"/>
      <c r="H869" s="381"/>
      <c r="I869" s="381"/>
      <c r="J869" s="381"/>
      <c r="K869" s="381"/>
      <c r="L869" s="381"/>
      <c r="M869" s="381"/>
      <c r="N869" s="381"/>
      <c r="O869" s="381"/>
      <c r="P869" s="381"/>
      <c r="Q869" s="381"/>
      <c r="R869" s="381"/>
      <c r="S869" s="382"/>
    </row>
    <row r="870" spans="1:19">
      <c r="A870" s="1">
        <f t="shared" ref="A870:B870" si="908">A869</f>
        <v>18</v>
      </c>
      <c r="B870" s="1">
        <f t="shared" si="908"/>
        <v>0</v>
      </c>
      <c r="C870" s="373"/>
      <c r="D870" s="374"/>
      <c r="E870" s="375"/>
      <c r="F870" s="289"/>
      <c r="G870" s="381"/>
      <c r="H870" s="381"/>
      <c r="I870" s="381"/>
      <c r="J870" s="381"/>
      <c r="K870" s="381"/>
      <c r="L870" s="381"/>
      <c r="M870" s="381"/>
      <c r="N870" s="381"/>
      <c r="O870" s="381"/>
      <c r="P870" s="381"/>
      <c r="Q870" s="381"/>
      <c r="R870" s="381"/>
      <c r="S870" s="382"/>
    </row>
    <row r="871" spans="1:19">
      <c r="A871" s="1">
        <f t="shared" ref="A871:B871" si="909">A870</f>
        <v>18</v>
      </c>
      <c r="B871" s="1">
        <f t="shared" si="909"/>
        <v>0</v>
      </c>
      <c r="C871" s="373"/>
      <c r="D871" s="374"/>
      <c r="E871" s="375"/>
      <c r="F871" s="289"/>
      <c r="G871" s="381"/>
      <c r="H871" s="381"/>
      <c r="I871" s="381"/>
      <c r="J871" s="381"/>
      <c r="K871" s="381"/>
      <c r="L871" s="381"/>
      <c r="M871" s="381"/>
      <c r="N871" s="381"/>
      <c r="O871" s="381"/>
      <c r="P871" s="381"/>
      <c r="Q871" s="381"/>
      <c r="R871" s="381"/>
      <c r="S871" s="382"/>
    </row>
    <row r="872" spans="1:19" ht="15" thickBot="1">
      <c r="A872" s="1">
        <f t="shared" ref="A872:B872" si="910">A871</f>
        <v>18</v>
      </c>
      <c r="B872" s="1">
        <f t="shared" si="910"/>
        <v>0</v>
      </c>
      <c r="C872" s="376"/>
      <c r="D872" s="377"/>
      <c r="E872" s="378"/>
      <c r="F872" s="383"/>
      <c r="G872" s="384"/>
      <c r="H872" s="384"/>
      <c r="I872" s="384"/>
      <c r="J872" s="384"/>
      <c r="K872" s="384"/>
      <c r="L872" s="384"/>
      <c r="M872" s="384"/>
      <c r="N872" s="384"/>
      <c r="O872" s="384"/>
      <c r="P872" s="384"/>
      <c r="Q872" s="384"/>
      <c r="R872" s="384"/>
      <c r="S872" s="385"/>
    </row>
    <row r="873" spans="1:19">
      <c r="A873" s="1">
        <f t="shared" ref="A873:B873" si="911">A872</f>
        <v>18</v>
      </c>
      <c r="B873" s="1">
        <f t="shared" si="911"/>
        <v>0</v>
      </c>
    </row>
    <row r="874" spans="1:19" ht="15" thickBot="1">
      <c r="A874" s="1">
        <f t="shared" ref="A874:B874" si="912">A873</f>
        <v>18</v>
      </c>
      <c r="B874" s="1">
        <f t="shared" si="912"/>
        <v>0</v>
      </c>
      <c r="C874" s="386" t="s">
        <v>64</v>
      </c>
      <c r="D874" s="386"/>
      <c r="Q874" s="323" t="s">
        <v>65</v>
      </c>
      <c r="R874" s="323"/>
      <c r="S874" s="323"/>
    </row>
    <row r="875" spans="1:19">
      <c r="A875" s="1">
        <f t="shared" ref="A875:B875" si="913">A874</f>
        <v>18</v>
      </c>
      <c r="B875" s="1">
        <f t="shared" si="913"/>
        <v>0</v>
      </c>
      <c r="C875" s="318" t="s">
        <v>66</v>
      </c>
      <c r="D875" s="361" t="s">
        <v>67</v>
      </c>
      <c r="E875" s="361"/>
      <c r="F875" s="361"/>
      <c r="G875" s="361"/>
      <c r="H875" s="361" t="s">
        <v>72</v>
      </c>
      <c r="I875" s="361"/>
      <c r="J875" s="361" t="s">
        <v>11</v>
      </c>
      <c r="K875" s="361"/>
      <c r="L875" s="361"/>
      <c r="M875" s="361"/>
      <c r="N875" s="361"/>
      <c r="O875" s="361"/>
      <c r="P875" s="361"/>
      <c r="Q875" s="361"/>
      <c r="R875" s="361"/>
      <c r="S875" s="365"/>
    </row>
    <row r="876" spans="1:19">
      <c r="A876" s="1">
        <f t="shared" ref="A876:B876" si="914">A875</f>
        <v>18</v>
      </c>
      <c r="B876" s="1">
        <f t="shared" si="914"/>
        <v>0</v>
      </c>
      <c r="C876" s="319"/>
      <c r="D876" s="387" t="s">
        <v>68</v>
      </c>
      <c r="E876" s="387"/>
      <c r="F876" s="387"/>
      <c r="G876" s="387"/>
      <c r="H876" s="388">
        <f>J901</f>
        <v>0</v>
      </c>
      <c r="I876" s="388"/>
      <c r="J876" s="167"/>
      <c r="K876" s="167"/>
      <c r="L876" s="167"/>
      <c r="M876" s="167"/>
      <c r="N876" s="167"/>
      <c r="O876" s="167"/>
      <c r="P876" s="167"/>
      <c r="Q876" s="167"/>
      <c r="R876" s="167"/>
      <c r="S876" s="310"/>
    </row>
    <row r="877" spans="1:19">
      <c r="A877" s="1">
        <f t="shared" ref="A877:B877" si="915">A876</f>
        <v>18</v>
      </c>
      <c r="B877" s="1">
        <f t="shared" si="915"/>
        <v>0</v>
      </c>
      <c r="C877" s="319"/>
      <c r="D877" s="389" t="s">
        <v>135</v>
      </c>
      <c r="E877" s="389"/>
      <c r="F877" s="389"/>
      <c r="G877" s="389"/>
      <c r="H877" s="354"/>
      <c r="I877" s="354"/>
      <c r="J877" s="359"/>
      <c r="K877" s="359"/>
      <c r="L877" s="359"/>
      <c r="M877" s="359"/>
      <c r="N877" s="359"/>
      <c r="O877" s="359"/>
      <c r="P877" s="359"/>
      <c r="Q877" s="359"/>
      <c r="R877" s="359"/>
      <c r="S877" s="360"/>
    </row>
    <row r="878" spans="1:19">
      <c r="A878" s="1">
        <f t="shared" ref="A878:B878" si="916">A877</f>
        <v>18</v>
      </c>
      <c r="B878" s="1">
        <f t="shared" si="916"/>
        <v>0</v>
      </c>
      <c r="C878" s="319"/>
      <c r="D878" s="389" t="s">
        <v>69</v>
      </c>
      <c r="E878" s="389"/>
      <c r="F878" s="389"/>
      <c r="G878" s="389"/>
      <c r="H878" s="354"/>
      <c r="I878" s="354"/>
      <c r="J878" s="359"/>
      <c r="K878" s="359"/>
      <c r="L878" s="359"/>
      <c r="M878" s="359"/>
      <c r="N878" s="359"/>
      <c r="O878" s="359"/>
      <c r="P878" s="359"/>
      <c r="Q878" s="359"/>
      <c r="R878" s="359"/>
      <c r="S878" s="360"/>
    </row>
    <row r="879" spans="1:19" ht="15" thickBot="1">
      <c r="A879" s="1">
        <f t="shared" ref="A879:B879" si="917">A878</f>
        <v>18</v>
      </c>
      <c r="B879" s="1">
        <f t="shared" si="917"/>
        <v>0</v>
      </c>
      <c r="C879" s="319"/>
      <c r="D879" s="390" t="s">
        <v>70</v>
      </c>
      <c r="E879" s="390"/>
      <c r="F879" s="390"/>
      <c r="G879" s="390"/>
      <c r="H879" s="391">
        <f>H901-SUM(H876:I878)</f>
        <v>0</v>
      </c>
      <c r="I879" s="391"/>
      <c r="J879" s="392"/>
      <c r="K879" s="392"/>
      <c r="L879" s="392"/>
      <c r="M879" s="392"/>
      <c r="N879" s="392"/>
      <c r="O879" s="392"/>
      <c r="P879" s="392"/>
      <c r="Q879" s="392"/>
      <c r="R879" s="392"/>
      <c r="S879" s="393"/>
    </row>
    <row r="880" spans="1:19" ht="15.6" thickTop="1" thickBot="1">
      <c r="A880" s="1">
        <f t="shared" ref="A880:B880" si="918">A879</f>
        <v>18</v>
      </c>
      <c r="B880" s="1">
        <f t="shared" si="918"/>
        <v>0</v>
      </c>
      <c r="C880" s="320"/>
      <c r="D880" s="394" t="s">
        <v>71</v>
      </c>
      <c r="E880" s="394"/>
      <c r="F880" s="394"/>
      <c r="G880" s="394"/>
      <c r="H880" s="340">
        <f>SUM(H876:I879)</f>
        <v>0</v>
      </c>
      <c r="I880" s="340"/>
      <c r="J880" s="344"/>
      <c r="K880" s="344"/>
      <c r="L880" s="344"/>
      <c r="M880" s="344"/>
      <c r="N880" s="344"/>
      <c r="O880" s="344"/>
      <c r="P880" s="344"/>
      <c r="Q880" s="344"/>
      <c r="R880" s="344"/>
      <c r="S880" s="345"/>
    </row>
    <row r="881" spans="1:21">
      <c r="A881" s="1">
        <f t="shared" ref="A881:B881" si="919">A880</f>
        <v>18</v>
      </c>
      <c r="B881" s="1">
        <f t="shared" si="919"/>
        <v>0</v>
      </c>
      <c r="C881" s="318" t="s">
        <v>164</v>
      </c>
      <c r="D881" s="361" t="s">
        <v>67</v>
      </c>
      <c r="E881" s="361"/>
      <c r="F881" s="361" t="s">
        <v>76</v>
      </c>
      <c r="G881" s="361"/>
      <c r="H881" s="361" t="s">
        <v>72</v>
      </c>
      <c r="I881" s="363"/>
      <c r="J881" s="364"/>
      <c r="K881" s="361"/>
      <c r="L881" s="361"/>
      <c r="M881" s="361"/>
      <c r="N881" s="361" t="s">
        <v>75</v>
      </c>
      <c r="O881" s="361"/>
      <c r="P881" s="361"/>
      <c r="Q881" s="361"/>
      <c r="R881" s="361"/>
      <c r="S881" s="365"/>
    </row>
    <row r="882" spans="1:21">
      <c r="A882" s="1">
        <f t="shared" ref="A882:B882" si="920">A881</f>
        <v>18</v>
      </c>
      <c r="B882" s="1">
        <f t="shared" si="920"/>
        <v>0</v>
      </c>
      <c r="C882" s="319"/>
      <c r="D882" s="362"/>
      <c r="E882" s="362"/>
      <c r="F882" s="362"/>
      <c r="G882" s="362"/>
      <c r="H882" s="362"/>
      <c r="I882" s="362"/>
      <c r="J882" s="367" t="s">
        <v>73</v>
      </c>
      <c r="K882" s="368"/>
      <c r="L882" s="368" t="s">
        <v>74</v>
      </c>
      <c r="M882" s="369"/>
      <c r="N882" s="362"/>
      <c r="O882" s="362"/>
      <c r="P882" s="362"/>
      <c r="Q882" s="362"/>
      <c r="R882" s="362"/>
      <c r="S882" s="366"/>
    </row>
    <row r="883" spans="1:21">
      <c r="A883" s="1">
        <f t="shared" ref="A883:B883" si="921">A882</f>
        <v>18</v>
      </c>
      <c r="B883" s="1">
        <f t="shared" si="921"/>
        <v>0</v>
      </c>
      <c r="C883" s="319"/>
      <c r="D883" s="328" t="s">
        <v>81</v>
      </c>
      <c r="E883" s="328"/>
      <c r="F883" s="328" t="s">
        <v>81</v>
      </c>
      <c r="G883" s="328"/>
      <c r="H883" s="347"/>
      <c r="I883" s="347"/>
      <c r="J883" s="348"/>
      <c r="K883" s="349"/>
      <c r="L883" s="350">
        <f>H883-J883</f>
        <v>0</v>
      </c>
      <c r="M883" s="351"/>
      <c r="N883" s="128"/>
      <c r="O883" s="128"/>
      <c r="P883" s="128"/>
      <c r="Q883" s="128"/>
      <c r="R883" s="128"/>
      <c r="S883" s="352"/>
      <c r="T883" s="49" t="str">
        <f>HLOOKUP(F856,リスト!$N$7:$AC$25,2,)</f>
        <v>対象外</v>
      </c>
      <c r="U883" s="47" t="str">
        <f t="shared" ref="U883:U900" si="922">IF(T883="対象外",IF(J883&gt;0,"補助対象外経費です!!",""),"")</f>
        <v/>
      </c>
    </row>
    <row r="884" spans="1:21">
      <c r="A884" s="1">
        <f t="shared" ref="A884:B884" si="923">A883</f>
        <v>18</v>
      </c>
      <c r="B884" s="1">
        <f t="shared" si="923"/>
        <v>0</v>
      </c>
      <c r="C884" s="319"/>
      <c r="D884" s="328" t="s">
        <v>92</v>
      </c>
      <c r="E884" s="328"/>
      <c r="F884" s="304" t="s">
        <v>77</v>
      </c>
      <c r="G884" s="304"/>
      <c r="H884" s="305"/>
      <c r="I884" s="305"/>
      <c r="J884" s="306"/>
      <c r="K884" s="307"/>
      <c r="L884" s="308">
        <f t="shared" ref="L884:L900" si="924">H884-J884</f>
        <v>0</v>
      </c>
      <c r="M884" s="309"/>
      <c r="N884" s="167"/>
      <c r="O884" s="167"/>
      <c r="P884" s="167"/>
      <c r="Q884" s="167"/>
      <c r="R884" s="167"/>
      <c r="S884" s="310"/>
      <c r="T884" s="49" t="str">
        <f>HLOOKUP(F856,リスト!$N$7:$AC$25,3,)</f>
        <v>対象</v>
      </c>
      <c r="U884" s="47" t="str">
        <f t="shared" si="922"/>
        <v/>
      </c>
    </row>
    <row r="885" spans="1:21">
      <c r="A885" s="1">
        <f t="shared" ref="A885:B885" si="925">A884</f>
        <v>18</v>
      </c>
      <c r="B885" s="1">
        <f t="shared" si="925"/>
        <v>0</v>
      </c>
      <c r="C885" s="319"/>
      <c r="D885" s="328"/>
      <c r="E885" s="328"/>
      <c r="F885" s="353" t="s">
        <v>78</v>
      </c>
      <c r="G885" s="353"/>
      <c r="H885" s="354"/>
      <c r="I885" s="354"/>
      <c r="J885" s="355"/>
      <c r="K885" s="356"/>
      <c r="L885" s="357">
        <f t="shared" si="924"/>
        <v>0</v>
      </c>
      <c r="M885" s="358"/>
      <c r="N885" s="359"/>
      <c r="O885" s="359"/>
      <c r="P885" s="359"/>
      <c r="Q885" s="359"/>
      <c r="R885" s="359"/>
      <c r="S885" s="360"/>
      <c r="T885" s="49" t="str">
        <f>HLOOKUP(F856,リスト!$N$7:$AC$25,4,)</f>
        <v>対象</v>
      </c>
      <c r="U885" s="47" t="str">
        <f t="shared" si="922"/>
        <v/>
      </c>
    </row>
    <row r="886" spans="1:21">
      <c r="A886" s="1">
        <f t="shared" ref="A886:B886" si="926">A885</f>
        <v>18</v>
      </c>
      <c r="B886" s="1">
        <f t="shared" si="926"/>
        <v>0</v>
      </c>
      <c r="C886" s="319"/>
      <c r="D886" s="328"/>
      <c r="E886" s="328"/>
      <c r="F886" s="311" t="s">
        <v>79</v>
      </c>
      <c r="G886" s="311"/>
      <c r="H886" s="312"/>
      <c r="I886" s="312"/>
      <c r="J886" s="313"/>
      <c r="K886" s="314"/>
      <c r="L886" s="315">
        <f t="shared" si="924"/>
        <v>0</v>
      </c>
      <c r="M886" s="316"/>
      <c r="N886" s="168"/>
      <c r="O886" s="168"/>
      <c r="P886" s="168"/>
      <c r="Q886" s="168"/>
      <c r="R886" s="168"/>
      <c r="S886" s="317"/>
      <c r="T886" s="49" t="str">
        <f>HLOOKUP(F856,リスト!$N$7:$AC$25,5,)</f>
        <v>対象</v>
      </c>
      <c r="U886" s="47" t="str">
        <f t="shared" si="922"/>
        <v/>
      </c>
    </row>
    <row r="887" spans="1:21">
      <c r="A887" s="1">
        <f t="shared" ref="A887:B887" si="927">A886</f>
        <v>18</v>
      </c>
      <c r="B887" s="1">
        <f t="shared" si="927"/>
        <v>0</v>
      </c>
      <c r="C887" s="319"/>
      <c r="D887" s="328" t="s">
        <v>93</v>
      </c>
      <c r="E887" s="328"/>
      <c r="F887" s="304" t="s">
        <v>80</v>
      </c>
      <c r="G887" s="304"/>
      <c r="H887" s="305"/>
      <c r="I887" s="305"/>
      <c r="J887" s="306"/>
      <c r="K887" s="307"/>
      <c r="L887" s="308">
        <f t="shared" si="924"/>
        <v>0</v>
      </c>
      <c r="M887" s="309"/>
      <c r="N887" s="167"/>
      <c r="O887" s="167"/>
      <c r="P887" s="167"/>
      <c r="Q887" s="167"/>
      <c r="R887" s="167"/>
      <c r="S887" s="310"/>
      <c r="T887" s="49" t="str">
        <f>HLOOKUP(F856,リスト!$N$7:$AC$25,6,)</f>
        <v>対象</v>
      </c>
      <c r="U887" s="47" t="str">
        <f t="shared" si="922"/>
        <v/>
      </c>
    </row>
    <row r="888" spans="1:21">
      <c r="A888" s="1">
        <f t="shared" ref="A888:B888" si="928">A887</f>
        <v>18</v>
      </c>
      <c r="B888" s="1">
        <f t="shared" si="928"/>
        <v>0</v>
      </c>
      <c r="C888" s="319"/>
      <c r="D888" s="328"/>
      <c r="E888" s="328"/>
      <c r="F888" s="353" t="s">
        <v>82</v>
      </c>
      <c r="G888" s="353"/>
      <c r="H888" s="354"/>
      <c r="I888" s="354"/>
      <c r="J888" s="355"/>
      <c r="K888" s="356"/>
      <c r="L888" s="357">
        <f t="shared" si="924"/>
        <v>0</v>
      </c>
      <c r="M888" s="358"/>
      <c r="N888" s="359"/>
      <c r="O888" s="359"/>
      <c r="P888" s="359"/>
      <c r="Q888" s="359"/>
      <c r="R888" s="359"/>
      <c r="S888" s="360"/>
      <c r="T888" s="49" t="str">
        <f>HLOOKUP(F856,リスト!$N$7:$AC$25,7,)</f>
        <v>対象外</v>
      </c>
      <c r="U888" s="47" t="str">
        <f t="shared" si="922"/>
        <v/>
      </c>
    </row>
    <row r="889" spans="1:21" ht="14.4" customHeight="1">
      <c r="A889" s="1">
        <f t="shared" ref="A889:B889" si="929">A888</f>
        <v>18</v>
      </c>
      <c r="B889" s="1">
        <f t="shared" si="929"/>
        <v>0</v>
      </c>
      <c r="C889" s="319"/>
      <c r="D889" s="328"/>
      <c r="E889" s="328"/>
      <c r="F889" s="353" t="s">
        <v>162</v>
      </c>
      <c r="G889" s="353"/>
      <c r="H889" s="354"/>
      <c r="I889" s="354"/>
      <c r="J889" s="355"/>
      <c r="K889" s="356"/>
      <c r="L889" s="357">
        <f t="shared" si="924"/>
        <v>0</v>
      </c>
      <c r="M889" s="358"/>
      <c r="N889" s="359"/>
      <c r="O889" s="359"/>
      <c r="P889" s="359"/>
      <c r="Q889" s="359"/>
      <c r="R889" s="359"/>
      <c r="S889" s="360"/>
      <c r="T889" s="49" t="str">
        <f>HLOOKUP(F856,リスト!$N$7:$AC$25,8,)</f>
        <v>対象</v>
      </c>
      <c r="U889" s="47" t="str">
        <f t="shared" si="922"/>
        <v/>
      </c>
    </row>
    <row r="890" spans="1:21">
      <c r="A890" s="1">
        <f t="shared" ref="A890:B890" si="930">A889</f>
        <v>18</v>
      </c>
      <c r="B890" s="1">
        <f t="shared" si="930"/>
        <v>0</v>
      </c>
      <c r="C890" s="319"/>
      <c r="D890" s="328"/>
      <c r="E890" s="328"/>
      <c r="F890" s="311" t="s">
        <v>83</v>
      </c>
      <c r="G890" s="311"/>
      <c r="H890" s="312"/>
      <c r="I890" s="312"/>
      <c r="J890" s="313"/>
      <c r="K890" s="314"/>
      <c r="L890" s="315">
        <f t="shared" si="924"/>
        <v>0</v>
      </c>
      <c r="M890" s="316"/>
      <c r="N890" s="168"/>
      <c r="O890" s="168"/>
      <c r="P890" s="168"/>
      <c r="Q890" s="168"/>
      <c r="R890" s="168"/>
      <c r="S890" s="317"/>
      <c r="T890" s="49" t="str">
        <f>HLOOKUP(F856,リスト!$N$7:$AC$25,9,)</f>
        <v>対象</v>
      </c>
      <c r="U890" s="47" t="str">
        <f t="shared" si="922"/>
        <v/>
      </c>
    </row>
    <row r="891" spans="1:21">
      <c r="A891" s="1">
        <f t="shared" ref="A891:B891" si="931">A890</f>
        <v>18</v>
      </c>
      <c r="B891" s="1">
        <f t="shared" si="931"/>
        <v>0</v>
      </c>
      <c r="C891" s="319"/>
      <c r="D891" s="328" t="s">
        <v>94</v>
      </c>
      <c r="E891" s="328"/>
      <c r="F891" s="304" t="s">
        <v>84</v>
      </c>
      <c r="G891" s="304"/>
      <c r="H891" s="305"/>
      <c r="I891" s="305"/>
      <c r="J891" s="306"/>
      <c r="K891" s="307"/>
      <c r="L891" s="308">
        <f t="shared" si="924"/>
        <v>0</v>
      </c>
      <c r="M891" s="309"/>
      <c r="N891" s="167"/>
      <c r="O891" s="167"/>
      <c r="P891" s="167"/>
      <c r="Q891" s="167"/>
      <c r="R891" s="167"/>
      <c r="S891" s="310"/>
      <c r="T891" s="49" t="str">
        <f>HLOOKUP(F856,リスト!$N$7:$AC$25,10,)</f>
        <v>対象</v>
      </c>
      <c r="U891" s="47" t="str">
        <f t="shared" si="922"/>
        <v/>
      </c>
    </row>
    <row r="892" spans="1:21">
      <c r="A892" s="1">
        <f t="shared" ref="A892:B892" si="932">A891</f>
        <v>18</v>
      </c>
      <c r="B892" s="1">
        <f t="shared" si="932"/>
        <v>0</v>
      </c>
      <c r="C892" s="319"/>
      <c r="D892" s="328"/>
      <c r="E892" s="328"/>
      <c r="F892" s="353" t="s">
        <v>85</v>
      </c>
      <c r="G892" s="353"/>
      <c r="H892" s="354"/>
      <c r="I892" s="354"/>
      <c r="J892" s="355"/>
      <c r="K892" s="356"/>
      <c r="L892" s="357">
        <f t="shared" si="924"/>
        <v>0</v>
      </c>
      <c r="M892" s="358"/>
      <c r="N892" s="359"/>
      <c r="O892" s="359"/>
      <c r="P892" s="359"/>
      <c r="Q892" s="359"/>
      <c r="R892" s="359"/>
      <c r="S892" s="360"/>
      <c r="T892" s="49" t="str">
        <f>HLOOKUP(F856,リスト!$N$7:$AC$25,11,)</f>
        <v>対象外</v>
      </c>
      <c r="U892" s="47" t="str">
        <f t="shared" si="922"/>
        <v/>
      </c>
    </row>
    <row r="893" spans="1:21">
      <c r="A893" s="1">
        <f t="shared" ref="A893:B893" si="933">A892</f>
        <v>18</v>
      </c>
      <c r="B893" s="1">
        <f t="shared" si="933"/>
        <v>0</v>
      </c>
      <c r="C893" s="319"/>
      <c r="D893" s="328"/>
      <c r="E893" s="328"/>
      <c r="F893" s="311" t="s">
        <v>86</v>
      </c>
      <c r="G893" s="311"/>
      <c r="H893" s="312"/>
      <c r="I893" s="312"/>
      <c r="J893" s="313"/>
      <c r="K893" s="314"/>
      <c r="L893" s="315">
        <f t="shared" si="924"/>
        <v>0</v>
      </c>
      <c r="M893" s="316"/>
      <c r="N893" s="168"/>
      <c r="O893" s="168"/>
      <c r="P893" s="168"/>
      <c r="Q893" s="168"/>
      <c r="R893" s="168"/>
      <c r="S893" s="317"/>
      <c r="T893" s="49" t="str">
        <f>HLOOKUP(F856,リスト!$N$7:$AC$25,12,)</f>
        <v>対象</v>
      </c>
      <c r="U893" s="47" t="str">
        <f t="shared" si="922"/>
        <v/>
      </c>
    </row>
    <row r="894" spans="1:21">
      <c r="A894" s="1">
        <f t="shared" ref="A894:B894" si="934">A893</f>
        <v>18</v>
      </c>
      <c r="B894" s="1">
        <f t="shared" si="934"/>
        <v>0</v>
      </c>
      <c r="C894" s="319"/>
      <c r="D894" s="328" t="s">
        <v>95</v>
      </c>
      <c r="E894" s="328"/>
      <c r="F894" s="328" t="s">
        <v>95</v>
      </c>
      <c r="G894" s="328"/>
      <c r="H894" s="347"/>
      <c r="I894" s="347"/>
      <c r="J894" s="348"/>
      <c r="K894" s="349"/>
      <c r="L894" s="350">
        <f t="shared" si="924"/>
        <v>0</v>
      </c>
      <c r="M894" s="351"/>
      <c r="N894" s="128"/>
      <c r="O894" s="128"/>
      <c r="P894" s="128"/>
      <c r="Q894" s="128"/>
      <c r="R894" s="128"/>
      <c r="S894" s="352"/>
      <c r="T894" s="49" t="str">
        <f>HLOOKUP(F856,リスト!$N$7:$AC$25,13,)</f>
        <v>対象外</v>
      </c>
      <c r="U894" s="47" t="str">
        <f t="shared" si="922"/>
        <v/>
      </c>
    </row>
    <row r="895" spans="1:21">
      <c r="A895" s="1">
        <f t="shared" ref="A895:B895" si="935">A894</f>
        <v>18</v>
      </c>
      <c r="B895" s="1">
        <f t="shared" si="935"/>
        <v>0</v>
      </c>
      <c r="C895" s="319"/>
      <c r="D895" s="327" t="s">
        <v>98</v>
      </c>
      <c r="E895" s="328"/>
      <c r="F895" s="304" t="s">
        <v>87</v>
      </c>
      <c r="G895" s="304"/>
      <c r="H895" s="305"/>
      <c r="I895" s="305"/>
      <c r="J895" s="306"/>
      <c r="K895" s="307"/>
      <c r="L895" s="308">
        <f t="shared" si="924"/>
        <v>0</v>
      </c>
      <c r="M895" s="309"/>
      <c r="N895" s="167"/>
      <c r="O895" s="167"/>
      <c r="P895" s="167"/>
      <c r="Q895" s="167"/>
      <c r="R895" s="167"/>
      <c r="S895" s="310"/>
      <c r="T895" s="49" t="str">
        <f>HLOOKUP(F856,リスト!$N$7:$AC$25,14,)</f>
        <v>対象</v>
      </c>
      <c r="U895" s="47" t="str">
        <f t="shared" si="922"/>
        <v/>
      </c>
    </row>
    <row r="896" spans="1:21">
      <c r="A896" s="1">
        <f t="shared" ref="A896:B896" si="936">A895</f>
        <v>18</v>
      </c>
      <c r="B896" s="1">
        <f t="shared" si="936"/>
        <v>0</v>
      </c>
      <c r="C896" s="319"/>
      <c r="D896" s="328"/>
      <c r="E896" s="328"/>
      <c r="F896" s="311" t="s">
        <v>88</v>
      </c>
      <c r="G896" s="311"/>
      <c r="H896" s="312"/>
      <c r="I896" s="312"/>
      <c r="J896" s="313"/>
      <c r="K896" s="314"/>
      <c r="L896" s="315">
        <f t="shared" si="924"/>
        <v>0</v>
      </c>
      <c r="M896" s="316"/>
      <c r="N896" s="168"/>
      <c r="O896" s="168"/>
      <c r="P896" s="168"/>
      <c r="Q896" s="168"/>
      <c r="R896" s="168"/>
      <c r="S896" s="317"/>
      <c r="T896" s="49" t="str">
        <f>HLOOKUP(F856,リスト!$N$7:$AC$25,15,)</f>
        <v>対象</v>
      </c>
      <c r="U896" s="47" t="str">
        <f t="shared" si="922"/>
        <v/>
      </c>
    </row>
    <row r="897" spans="1:24">
      <c r="A897" s="1">
        <f t="shared" ref="A897:B897" si="937">A896</f>
        <v>18</v>
      </c>
      <c r="B897" s="1">
        <f t="shared" si="937"/>
        <v>0</v>
      </c>
      <c r="C897" s="319"/>
      <c r="D897" s="346" t="s">
        <v>96</v>
      </c>
      <c r="E897" s="346"/>
      <c r="F897" s="328" t="s">
        <v>89</v>
      </c>
      <c r="G897" s="328"/>
      <c r="H897" s="347"/>
      <c r="I897" s="347"/>
      <c r="J897" s="348"/>
      <c r="K897" s="349"/>
      <c r="L897" s="350">
        <f t="shared" si="924"/>
        <v>0</v>
      </c>
      <c r="M897" s="351"/>
      <c r="N897" s="128"/>
      <c r="O897" s="128"/>
      <c r="P897" s="128"/>
      <c r="Q897" s="128"/>
      <c r="R897" s="128"/>
      <c r="S897" s="352"/>
      <c r="T897" s="49" t="str">
        <f>HLOOKUP(F856,リスト!$N$7:$AC$25,16,)</f>
        <v>対象</v>
      </c>
      <c r="U897" s="47" t="str">
        <f t="shared" si="922"/>
        <v/>
      </c>
    </row>
    <row r="898" spans="1:24">
      <c r="A898" s="1">
        <f t="shared" ref="A898:B898" si="938">A897</f>
        <v>18</v>
      </c>
      <c r="B898" s="1">
        <f t="shared" si="938"/>
        <v>0</v>
      </c>
      <c r="C898" s="319"/>
      <c r="D898" s="328" t="s">
        <v>97</v>
      </c>
      <c r="E898" s="328"/>
      <c r="F898" s="304" t="s">
        <v>90</v>
      </c>
      <c r="G898" s="304"/>
      <c r="H898" s="305"/>
      <c r="I898" s="305"/>
      <c r="J898" s="306"/>
      <c r="K898" s="307"/>
      <c r="L898" s="308">
        <f t="shared" si="924"/>
        <v>0</v>
      </c>
      <c r="M898" s="309"/>
      <c r="N898" s="167"/>
      <c r="O898" s="167"/>
      <c r="P898" s="167"/>
      <c r="Q898" s="167"/>
      <c r="R898" s="167"/>
      <c r="S898" s="310"/>
      <c r="T898" s="49" t="str">
        <f>HLOOKUP(F856,リスト!$N$7:$AC$25,17,)</f>
        <v>対象</v>
      </c>
      <c r="U898" s="47" t="str">
        <f t="shared" si="922"/>
        <v/>
      </c>
    </row>
    <row r="899" spans="1:24">
      <c r="A899" s="1">
        <f t="shared" ref="A899:B899" si="939">A898</f>
        <v>18</v>
      </c>
      <c r="B899" s="1">
        <f t="shared" si="939"/>
        <v>0</v>
      </c>
      <c r="C899" s="319"/>
      <c r="D899" s="328"/>
      <c r="E899" s="328"/>
      <c r="F899" s="311" t="s">
        <v>91</v>
      </c>
      <c r="G899" s="311"/>
      <c r="H899" s="312"/>
      <c r="I899" s="312"/>
      <c r="J899" s="313"/>
      <c r="K899" s="314"/>
      <c r="L899" s="315">
        <f t="shared" si="924"/>
        <v>0</v>
      </c>
      <c r="M899" s="316"/>
      <c r="N899" s="168"/>
      <c r="O899" s="168"/>
      <c r="P899" s="168"/>
      <c r="Q899" s="168"/>
      <c r="R899" s="168"/>
      <c r="S899" s="317"/>
      <c r="T899" s="49" t="str">
        <f>HLOOKUP(F856,リスト!$N$7:$AC$25,18,)</f>
        <v>対象外</v>
      </c>
      <c r="U899" s="47" t="str">
        <f t="shared" si="922"/>
        <v/>
      </c>
    </row>
    <row r="900" spans="1:24" ht="15" thickBot="1">
      <c r="A900" s="1">
        <f t="shared" ref="A900:B900" si="940">A899</f>
        <v>18</v>
      </c>
      <c r="B900" s="1">
        <f t="shared" si="940"/>
        <v>0</v>
      </c>
      <c r="C900" s="319"/>
      <c r="D900" s="329" t="s">
        <v>70</v>
      </c>
      <c r="E900" s="329"/>
      <c r="F900" s="329" t="s">
        <v>70</v>
      </c>
      <c r="G900" s="329"/>
      <c r="H900" s="330"/>
      <c r="I900" s="330"/>
      <c r="J900" s="331"/>
      <c r="K900" s="332"/>
      <c r="L900" s="333">
        <f t="shared" si="924"/>
        <v>0</v>
      </c>
      <c r="M900" s="334"/>
      <c r="N900" s="335"/>
      <c r="O900" s="335"/>
      <c r="P900" s="335"/>
      <c r="Q900" s="335"/>
      <c r="R900" s="335"/>
      <c r="S900" s="336"/>
      <c r="T900" s="49" t="str">
        <f>HLOOKUP(F856,リスト!$N$7:$AC$25,19,)</f>
        <v>対象</v>
      </c>
      <c r="U900" s="47" t="str">
        <f t="shared" si="922"/>
        <v/>
      </c>
    </row>
    <row r="901" spans="1:24" ht="15.6" thickTop="1" thickBot="1">
      <c r="A901" s="1">
        <f t="shared" ref="A901:B901" si="941">A900</f>
        <v>18</v>
      </c>
      <c r="B901" s="1">
        <f t="shared" si="941"/>
        <v>0</v>
      </c>
      <c r="C901" s="320"/>
      <c r="D901" s="337" t="s">
        <v>71</v>
      </c>
      <c r="E901" s="338"/>
      <c r="F901" s="338"/>
      <c r="G901" s="339"/>
      <c r="H901" s="340">
        <f>SUM(H883:I900)</f>
        <v>0</v>
      </c>
      <c r="I901" s="340"/>
      <c r="J901" s="341">
        <f t="shared" ref="J901" si="942">SUM(J883:K900)</f>
        <v>0</v>
      </c>
      <c r="K901" s="342"/>
      <c r="L901" s="342">
        <f t="shared" ref="L901" si="943">SUM(L883:M900)</f>
        <v>0</v>
      </c>
      <c r="M901" s="343"/>
      <c r="N901" s="344"/>
      <c r="O901" s="344"/>
      <c r="P901" s="344"/>
      <c r="Q901" s="344"/>
      <c r="R901" s="344"/>
      <c r="S901" s="345"/>
      <c r="T901" s="49"/>
    </row>
    <row r="902" spans="1:24">
      <c r="A902" s="1">
        <f>F905</f>
        <v>19</v>
      </c>
      <c r="B902" s="1">
        <f>IF(H926&gt;0,1,0)</f>
        <v>0</v>
      </c>
      <c r="C902" s="179" t="s">
        <v>41</v>
      </c>
      <c r="D902" s="179"/>
      <c r="E902" s="179"/>
      <c r="U902" s="11" t="s">
        <v>43</v>
      </c>
      <c r="V902" s="11" t="s">
        <v>157</v>
      </c>
    </row>
    <row r="903" spans="1:24">
      <c r="A903" s="1">
        <f>A902</f>
        <v>19</v>
      </c>
      <c r="B903" s="1">
        <f>B902</f>
        <v>0</v>
      </c>
      <c r="C903" s="223" t="str">
        <f>"トップスポーツクラブ強化事業　"&amp;基本!$G$24</f>
        <v>トップスポーツクラブ強化事業　事業計画書</v>
      </c>
      <c r="D903" s="223"/>
      <c r="E903" s="223"/>
      <c r="F903" s="223"/>
      <c r="G903" s="223"/>
      <c r="H903" s="223"/>
      <c r="I903" s="223"/>
      <c r="J903" s="223"/>
      <c r="K903" s="223"/>
      <c r="L903" s="223"/>
      <c r="M903" s="223"/>
      <c r="N903" s="223"/>
      <c r="O903" s="223"/>
      <c r="P903" s="223"/>
      <c r="Q903" s="223"/>
      <c r="R903" s="223"/>
      <c r="S903" s="223"/>
      <c r="U903" s="16" t="str">
        <f t="shared" ref="U903:V906" si="944">IF(U853="","",U853)</f>
        <v>トップスポーツクラブ強化事業</v>
      </c>
      <c r="V903" s="16" t="str">
        <f t="shared" si="944"/>
        <v>トップクラブ</v>
      </c>
    </row>
    <row r="904" spans="1:24" ht="15" thickBot="1">
      <c r="A904" s="1">
        <f t="shared" ref="A904:B904" si="945">A903</f>
        <v>19</v>
      </c>
      <c r="B904" s="1">
        <f t="shared" si="945"/>
        <v>0</v>
      </c>
      <c r="C904" s="386" t="s">
        <v>42</v>
      </c>
      <c r="D904" s="386"/>
      <c r="U904" s="28" t="str">
        <f t="shared" si="944"/>
        <v/>
      </c>
      <c r="V904" s="28" t="str">
        <f t="shared" si="944"/>
        <v/>
      </c>
    </row>
    <row r="905" spans="1:24" ht="15" thickBot="1">
      <c r="A905" s="1">
        <f t="shared" ref="A905:B905" si="946">A904</f>
        <v>19</v>
      </c>
      <c r="B905" s="1">
        <f t="shared" si="946"/>
        <v>0</v>
      </c>
      <c r="C905" s="413" t="s">
        <v>44</v>
      </c>
      <c r="D905" s="414"/>
      <c r="E905" s="414"/>
      <c r="F905" s="415">
        <f>F855+1</f>
        <v>19</v>
      </c>
      <c r="G905" s="416"/>
      <c r="U905" s="28" t="str">
        <f t="shared" si="944"/>
        <v/>
      </c>
      <c r="V905" s="28" t="str">
        <f t="shared" si="944"/>
        <v/>
      </c>
    </row>
    <row r="906" spans="1:24">
      <c r="A906" s="1">
        <f t="shared" ref="A906:B906" si="947">A905</f>
        <v>19</v>
      </c>
      <c r="B906" s="1">
        <f t="shared" si="947"/>
        <v>0</v>
      </c>
      <c r="C906" s="417" t="s">
        <v>43</v>
      </c>
      <c r="D906" s="361"/>
      <c r="E906" s="361"/>
      <c r="F906" s="418" t="s">
        <v>26</v>
      </c>
      <c r="G906" s="418"/>
      <c r="H906" s="418"/>
      <c r="I906" s="418"/>
      <c r="J906" s="418"/>
      <c r="K906" s="418"/>
      <c r="L906" s="418"/>
      <c r="M906" s="361" t="s">
        <v>47</v>
      </c>
      <c r="N906" s="361"/>
      <c r="O906" s="361"/>
      <c r="P906" s="418"/>
      <c r="Q906" s="418"/>
      <c r="R906" s="418"/>
      <c r="S906" s="419"/>
      <c r="T906" s="64" t="str">
        <f>IF(F906="","",VLOOKUP(F906,U903:V906,2,))</f>
        <v>トップクラブ</v>
      </c>
      <c r="U906" s="18" t="str">
        <f t="shared" si="944"/>
        <v/>
      </c>
      <c r="V906" s="18" t="str">
        <f t="shared" si="944"/>
        <v/>
      </c>
    </row>
    <row r="907" spans="1:24">
      <c r="A907" s="1">
        <f t="shared" ref="A907:B907" si="948">A906</f>
        <v>19</v>
      </c>
      <c r="B907" s="1">
        <f t="shared" si="948"/>
        <v>0</v>
      </c>
      <c r="C907" s="404" t="s">
        <v>141</v>
      </c>
      <c r="D907" s="405"/>
      <c r="E907" s="403"/>
      <c r="F907" s="406"/>
      <c r="G907" s="407"/>
      <c r="H907" s="407"/>
      <c r="I907" s="407"/>
      <c r="J907" s="407"/>
      <c r="K907" s="407"/>
      <c r="L907" s="407"/>
      <c r="M907" s="407"/>
      <c r="N907" s="407"/>
      <c r="O907" s="407"/>
      <c r="P907" s="407"/>
      <c r="Q907" s="407"/>
      <c r="R907" s="407"/>
      <c r="S907" s="408"/>
      <c r="U907" s="50"/>
    </row>
    <row r="908" spans="1:24">
      <c r="A908" s="1">
        <f t="shared" ref="A908:B908" si="949">A907</f>
        <v>19</v>
      </c>
      <c r="B908" s="1">
        <f t="shared" si="949"/>
        <v>0</v>
      </c>
      <c r="C908" s="398" t="s">
        <v>45</v>
      </c>
      <c r="D908" s="362"/>
      <c r="E908" s="362"/>
      <c r="F908" s="409"/>
      <c r="G908" s="410"/>
      <c r="H908" s="410"/>
      <c r="I908" s="20" t="str">
        <f>IF(F908="","～",IF(J908="","","～"))</f>
        <v>～</v>
      </c>
      <c r="J908" s="410"/>
      <c r="K908" s="410"/>
      <c r="L908" s="410"/>
      <c r="M908" s="21" t="s">
        <v>46</v>
      </c>
      <c r="N908" s="411" t="str">
        <f>IF(T908=1,IF(F908="","",IF(J908="","",IF(F908=J908,"日帰り",(J908-F908)&amp;"泊"&amp;(J908-F908+1)&amp;"日"))),"")</f>
        <v/>
      </c>
      <c r="O908" s="411"/>
      <c r="P908" s="411"/>
      <c r="Q908" s="13" t="s">
        <v>62</v>
      </c>
      <c r="R908" s="192"/>
      <c r="S908" s="412"/>
      <c r="T908" s="48">
        <v>0</v>
      </c>
    </row>
    <row r="909" spans="1:24">
      <c r="A909" s="1">
        <f t="shared" ref="A909:B909" si="950">A908</f>
        <v>19</v>
      </c>
      <c r="B909" s="1">
        <f t="shared" si="950"/>
        <v>0</v>
      </c>
      <c r="C909" s="398" t="s">
        <v>48</v>
      </c>
      <c r="D909" s="387" t="s">
        <v>49</v>
      </c>
      <c r="E909" s="387"/>
      <c r="F909" s="399"/>
      <c r="G909" s="399"/>
      <c r="H909" s="399"/>
      <c r="I909" s="399"/>
      <c r="J909" s="399"/>
      <c r="K909" s="399"/>
      <c r="L909" s="399"/>
      <c r="M909" s="399"/>
      <c r="N909" s="399"/>
      <c r="O909" s="399"/>
      <c r="P909" s="399"/>
      <c r="Q909" s="399"/>
      <c r="R909" s="399"/>
      <c r="S909" s="400"/>
      <c r="U909" s="154" t="s">
        <v>47</v>
      </c>
      <c r="V909" s="154"/>
      <c r="W909" s="154"/>
      <c r="X909" s="154"/>
    </row>
    <row r="910" spans="1:24">
      <c r="A910" s="1">
        <f t="shared" ref="A910:B910" si="951">A909</f>
        <v>19</v>
      </c>
      <c r="B910" s="1">
        <f t="shared" si="951"/>
        <v>0</v>
      </c>
      <c r="C910" s="398"/>
      <c r="D910" s="395" t="s">
        <v>7</v>
      </c>
      <c r="E910" s="395"/>
      <c r="F910" s="396"/>
      <c r="G910" s="396"/>
      <c r="H910" s="396"/>
      <c r="I910" s="396"/>
      <c r="J910" s="396"/>
      <c r="K910" s="396"/>
      <c r="L910" s="396"/>
      <c r="M910" s="396"/>
      <c r="N910" s="396"/>
      <c r="O910" s="396"/>
      <c r="P910" s="396"/>
      <c r="Q910" s="396"/>
      <c r="R910" s="396"/>
      <c r="S910" s="397"/>
      <c r="U910" s="61" t="str">
        <f>U903</f>
        <v>トップスポーツクラブ強化事業</v>
      </c>
      <c r="V910" s="61" t="str">
        <f>U904</f>
        <v/>
      </c>
      <c r="W910" s="61" t="str">
        <f>U905</f>
        <v/>
      </c>
      <c r="X910" s="61" t="str">
        <f>U906</f>
        <v/>
      </c>
    </row>
    <row r="911" spans="1:24">
      <c r="A911" s="1">
        <f t="shared" ref="A911:B911" si="952">A910</f>
        <v>19</v>
      </c>
      <c r="B911" s="1">
        <f t="shared" si="952"/>
        <v>0</v>
      </c>
      <c r="C911" s="398" t="s">
        <v>50</v>
      </c>
      <c r="D911" s="387" t="s">
        <v>49</v>
      </c>
      <c r="E911" s="387"/>
      <c r="F911" s="399"/>
      <c r="G911" s="399"/>
      <c r="H911" s="399"/>
      <c r="I911" s="399"/>
      <c r="J911" s="399"/>
      <c r="K911" s="399"/>
      <c r="L911" s="399"/>
      <c r="M911" s="399"/>
      <c r="N911" s="399"/>
      <c r="O911" s="399"/>
      <c r="P911" s="399"/>
      <c r="Q911" s="399"/>
      <c r="R911" s="399"/>
      <c r="S911" s="400"/>
      <c r="U911" s="6" t="str">
        <f t="shared" ref="U911:X914" si="953">IF(U861="","",U861)</f>
        <v>①強化活動</v>
      </c>
      <c r="V911" s="6" t="str">
        <f t="shared" si="953"/>
        <v/>
      </c>
      <c r="W911" s="6" t="str">
        <f t="shared" si="953"/>
        <v/>
      </c>
      <c r="X911" s="6" t="str">
        <f t="shared" si="953"/>
        <v/>
      </c>
    </row>
    <row r="912" spans="1:24">
      <c r="A912" s="1">
        <f t="shared" ref="A912:B912" si="954">A911</f>
        <v>19</v>
      </c>
      <c r="B912" s="1">
        <f t="shared" si="954"/>
        <v>0</v>
      </c>
      <c r="C912" s="398"/>
      <c r="D912" s="395" t="s">
        <v>7</v>
      </c>
      <c r="E912" s="395"/>
      <c r="F912" s="396"/>
      <c r="G912" s="396"/>
      <c r="H912" s="396"/>
      <c r="I912" s="396"/>
      <c r="J912" s="396"/>
      <c r="K912" s="396"/>
      <c r="L912" s="396"/>
      <c r="M912" s="396"/>
      <c r="N912" s="396"/>
      <c r="O912" s="396"/>
      <c r="P912" s="396"/>
      <c r="Q912" s="396"/>
      <c r="R912" s="396"/>
      <c r="S912" s="397"/>
      <c r="U912" s="8" t="str">
        <f t="shared" si="953"/>
        <v>②トップ招へい</v>
      </c>
      <c r="V912" s="8" t="str">
        <f t="shared" si="953"/>
        <v/>
      </c>
      <c r="W912" s="8" t="str">
        <f t="shared" si="953"/>
        <v/>
      </c>
      <c r="X912" s="8" t="str">
        <f t="shared" si="953"/>
        <v/>
      </c>
    </row>
    <row r="913" spans="1:24">
      <c r="A913" s="1">
        <f t="shared" ref="A913:B913" si="955">A912</f>
        <v>19</v>
      </c>
      <c r="B913" s="1">
        <f t="shared" si="955"/>
        <v>0</v>
      </c>
      <c r="C913" s="401" t="s">
        <v>51</v>
      </c>
      <c r="D913" s="362" t="s">
        <v>52</v>
      </c>
      <c r="E913" s="362"/>
      <c r="F913" s="362" t="s">
        <v>55</v>
      </c>
      <c r="G913" s="402"/>
      <c r="H913" s="369" t="s">
        <v>56</v>
      </c>
      <c r="I913" s="367"/>
      <c r="J913" s="403" t="s">
        <v>57</v>
      </c>
      <c r="K913" s="402"/>
      <c r="L913" s="369" t="s">
        <v>58</v>
      </c>
      <c r="M913" s="367"/>
      <c r="N913" s="403" t="s">
        <v>59</v>
      </c>
      <c r="O913" s="402"/>
      <c r="P913" s="369" t="s">
        <v>60</v>
      </c>
      <c r="Q913" s="362"/>
      <c r="R913" s="403" t="s">
        <v>32</v>
      </c>
      <c r="S913" s="366"/>
      <c r="U913" s="8" t="str">
        <f t="shared" si="953"/>
        <v/>
      </c>
      <c r="V913" s="8" t="str">
        <f t="shared" si="953"/>
        <v/>
      </c>
      <c r="W913" s="8" t="str">
        <f t="shared" si="953"/>
        <v/>
      </c>
      <c r="X913" s="8" t="str">
        <f t="shared" si="953"/>
        <v/>
      </c>
    </row>
    <row r="914" spans="1:24">
      <c r="A914" s="1">
        <f t="shared" ref="A914:B914" si="956">A913</f>
        <v>19</v>
      </c>
      <c r="B914" s="1">
        <f t="shared" si="956"/>
        <v>0</v>
      </c>
      <c r="C914" s="398"/>
      <c r="D914" s="387" t="s">
        <v>53</v>
      </c>
      <c r="E914" s="387"/>
      <c r="F914" s="51" t="s">
        <v>134</v>
      </c>
      <c r="G914" s="22" t="s">
        <v>61</v>
      </c>
      <c r="H914" s="53" t="s">
        <v>134</v>
      </c>
      <c r="I914" s="23" t="s">
        <v>61</v>
      </c>
      <c r="J914" s="55" t="s">
        <v>134</v>
      </c>
      <c r="K914" s="22" t="s">
        <v>61</v>
      </c>
      <c r="L914" s="53" t="s">
        <v>134</v>
      </c>
      <c r="M914" s="23" t="s">
        <v>61</v>
      </c>
      <c r="N914" s="55" t="s">
        <v>134</v>
      </c>
      <c r="O914" s="22" t="s">
        <v>61</v>
      </c>
      <c r="P914" s="53" t="s">
        <v>134</v>
      </c>
      <c r="Q914" s="24" t="s">
        <v>61</v>
      </c>
      <c r="R914" s="22">
        <f>指導者!AB$35</f>
        <v>0</v>
      </c>
      <c r="S914" s="29" t="s">
        <v>61</v>
      </c>
      <c r="U914" s="10" t="str">
        <f t="shared" si="953"/>
        <v/>
      </c>
      <c r="V914" s="10" t="str">
        <f t="shared" si="953"/>
        <v/>
      </c>
      <c r="W914" s="10" t="str">
        <f t="shared" si="953"/>
        <v/>
      </c>
      <c r="X914" s="10" t="str">
        <f t="shared" si="953"/>
        <v/>
      </c>
    </row>
    <row r="915" spans="1:24">
      <c r="A915" s="1">
        <f t="shared" ref="A915:B915" si="957">A914</f>
        <v>19</v>
      </c>
      <c r="B915" s="1">
        <f t="shared" si="957"/>
        <v>0</v>
      </c>
      <c r="C915" s="398"/>
      <c r="D915" s="395" t="s">
        <v>54</v>
      </c>
      <c r="E915" s="395"/>
      <c r="F915" s="52" t="s">
        <v>134</v>
      </c>
      <c r="G915" s="25" t="s">
        <v>61</v>
      </c>
      <c r="H915" s="54" t="s">
        <v>134</v>
      </c>
      <c r="I915" s="26" t="s">
        <v>61</v>
      </c>
      <c r="J915" s="56" t="s">
        <v>134</v>
      </c>
      <c r="K915" s="25" t="s">
        <v>61</v>
      </c>
      <c r="L915" s="54" t="s">
        <v>134</v>
      </c>
      <c r="M915" s="26" t="s">
        <v>61</v>
      </c>
      <c r="N915" s="56" t="s">
        <v>134</v>
      </c>
      <c r="O915" s="25" t="s">
        <v>61</v>
      </c>
      <c r="P915" s="54" t="s">
        <v>134</v>
      </c>
      <c r="Q915" s="27" t="s">
        <v>61</v>
      </c>
      <c r="R915" s="25">
        <f>選手!AB$332</f>
        <v>0</v>
      </c>
      <c r="S915" s="30" t="s">
        <v>61</v>
      </c>
    </row>
    <row r="916" spans="1:24">
      <c r="A916" s="1">
        <f t="shared" ref="A916:B916" si="958">A915</f>
        <v>19</v>
      </c>
      <c r="B916" s="1">
        <f t="shared" si="958"/>
        <v>0</v>
      </c>
      <c r="C916" s="370" t="s">
        <v>63</v>
      </c>
      <c r="D916" s="371"/>
      <c r="E916" s="372"/>
      <c r="F916" s="287"/>
      <c r="G916" s="379"/>
      <c r="H916" s="379"/>
      <c r="I916" s="379"/>
      <c r="J916" s="379"/>
      <c r="K916" s="379"/>
      <c r="L916" s="379"/>
      <c r="M916" s="379"/>
      <c r="N916" s="379"/>
      <c r="O916" s="379"/>
      <c r="P916" s="379"/>
      <c r="Q916" s="379"/>
      <c r="R916" s="379"/>
      <c r="S916" s="380"/>
    </row>
    <row r="917" spans="1:24">
      <c r="A917" s="1">
        <f t="shared" ref="A917:B917" si="959">A916</f>
        <v>19</v>
      </c>
      <c r="B917" s="1">
        <f t="shared" si="959"/>
        <v>0</v>
      </c>
      <c r="C917" s="373"/>
      <c r="D917" s="374"/>
      <c r="E917" s="375"/>
      <c r="F917" s="289"/>
      <c r="G917" s="381"/>
      <c r="H917" s="381"/>
      <c r="I917" s="381"/>
      <c r="J917" s="381"/>
      <c r="K917" s="381"/>
      <c r="L917" s="381"/>
      <c r="M917" s="381"/>
      <c r="N917" s="381"/>
      <c r="O917" s="381"/>
      <c r="P917" s="381"/>
      <c r="Q917" s="381"/>
      <c r="R917" s="381"/>
      <c r="S917" s="382"/>
    </row>
    <row r="918" spans="1:24">
      <c r="A918" s="1">
        <f t="shared" ref="A918:B918" si="960">A917</f>
        <v>19</v>
      </c>
      <c r="B918" s="1">
        <f t="shared" si="960"/>
        <v>0</v>
      </c>
      <c r="C918" s="373"/>
      <c r="D918" s="374"/>
      <c r="E918" s="375"/>
      <c r="F918" s="289"/>
      <c r="G918" s="381"/>
      <c r="H918" s="381"/>
      <c r="I918" s="381"/>
      <c r="J918" s="381"/>
      <c r="K918" s="381"/>
      <c r="L918" s="381"/>
      <c r="M918" s="381"/>
      <c r="N918" s="381"/>
      <c r="O918" s="381"/>
      <c r="P918" s="381"/>
      <c r="Q918" s="381"/>
      <c r="R918" s="381"/>
      <c r="S918" s="382"/>
    </row>
    <row r="919" spans="1:24">
      <c r="A919" s="1">
        <f t="shared" ref="A919:B919" si="961">A918</f>
        <v>19</v>
      </c>
      <c r="B919" s="1">
        <f t="shared" si="961"/>
        <v>0</v>
      </c>
      <c r="C919" s="373"/>
      <c r="D919" s="374"/>
      <c r="E919" s="375"/>
      <c r="F919" s="289"/>
      <c r="G919" s="381"/>
      <c r="H919" s="381"/>
      <c r="I919" s="381"/>
      <c r="J919" s="381"/>
      <c r="K919" s="381"/>
      <c r="L919" s="381"/>
      <c r="M919" s="381"/>
      <c r="N919" s="381"/>
      <c r="O919" s="381"/>
      <c r="P919" s="381"/>
      <c r="Q919" s="381"/>
      <c r="R919" s="381"/>
      <c r="S919" s="382"/>
    </row>
    <row r="920" spans="1:24">
      <c r="A920" s="1">
        <f t="shared" ref="A920:B920" si="962">A919</f>
        <v>19</v>
      </c>
      <c r="B920" s="1">
        <f t="shared" si="962"/>
        <v>0</v>
      </c>
      <c r="C920" s="373"/>
      <c r="D920" s="374"/>
      <c r="E920" s="375"/>
      <c r="F920" s="289"/>
      <c r="G920" s="381"/>
      <c r="H920" s="381"/>
      <c r="I920" s="381"/>
      <c r="J920" s="381"/>
      <c r="K920" s="381"/>
      <c r="L920" s="381"/>
      <c r="M920" s="381"/>
      <c r="N920" s="381"/>
      <c r="O920" s="381"/>
      <c r="P920" s="381"/>
      <c r="Q920" s="381"/>
      <c r="R920" s="381"/>
      <c r="S920" s="382"/>
    </row>
    <row r="921" spans="1:24">
      <c r="A921" s="1">
        <f t="shared" ref="A921:B921" si="963">A920</f>
        <v>19</v>
      </c>
      <c r="B921" s="1">
        <f t="shared" si="963"/>
        <v>0</v>
      </c>
      <c r="C921" s="373"/>
      <c r="D921" s="374"/>
      <c r="E921" s="375"/>
      <c r="F921" s="289"/>
      <c r="G921" s="381"/>
      <c r="H921" s="381"/>
      <c r="I921" s="381"/>
      <c r="J921" s="381"/>
      <c r="K921" s="381"/>
      <c r="L921" s="381"/>
      <c r="M921" s="381"/>
      <c r="N921" s="381"/>
      <c r="O921" s="381"/>
      <c r="P921" s="381"/>
      <c r="Q921" s="381"/>
      <c r="R921" s="381"/>
      <c r="S921" s="382"/>
    </row>
    <row r="922" spans="1:24" ht="15" thickBot="1">
      <c r="A922" s="1">
        <f t="shared" ref="A922:B922" si="964">A921</f>
        <v>19</v>
      </c>
      <c r="B922" s="1">
        <f t="shared" si="964"/>
        <v>0</v>
      </c>
      <c r="C922" s="376"/>
      <c r="D922" s="377"/>
      <c r="E922" s="378"/>
      <c r="F922" s="383"/>
      <c r="G922" s="384"/>
      <c r="H922" s="384"/>
      <c r="I922" s="384"/>
      <c r="J922" s="384"/>
      <c r="K922" s="384"/>
      <c r="L922" s="384"/>
      <c r="M922" s="384"/>
      <c r="N922" s="384"/>
      <c r="O922" s="384"/>
      <c r="P922" s="384"/>
      <c r="Q922" s="384"/>
      <c r="R922" s="384"/>
      <c r="S922" s="385"/>
    </row>
    <row r="923" spans="1:24">
      <c r="A923" s="1">
        <f t="shared" ref="A923:B923" si="965">A922</f>
        <v>19</v>
      </c>
      <c r="B923" s="1">
        <f t="shared" si="965"/>
        <v>0</v>
      </c>
    </row>
    <row r="924" spans="1:24" ht="15" thickBot="1">
      <c r="A924" s="1">
        <f t="shared" ref="A924:B924" si="966">A923</f>
        <v>19</v>
      </c>
      <c r="B924" s="1">
        <f t="shared" si="966"/>
        <v>0</v>
      </c>
      <c r="C924" s="386" t="s">
        <v>64</v>
      </c>
      <c r="D924" s="386"/>
      <c r="Q924" s="323" t="s">
        <v>65</v>
      </c>
      <c r="R924" s="323"/>
      <c r="S924" s="323"/>
    </row>
    <row r="925" spans="1:24">
      <c r="A925" s="1">
        <f t="shared" ref="A925:B925" si="967">A924</f>
        <v>19</v>
      </c>
      <c r="B925" s="1">
        <f t="shared" si="967"/>
        <v>0</v>
      </c>
      <c r="C925" s="318" t="s">
        <v>66</v>
      </c>
      <c r="D925" s="361" t="s">
        <v>67</v>
      </c>
      <c r="E925" s="361"/>
      <c r="F925" s="361"/>
      <c r="G925" s="361"/>
      <c r="H925" s="361" t="s">
        <v>72</v>
      </c>
      <c r="I925" s="361"/>
      <c r="J925" s="361" t="s">
        <v>11</v>
      </c>
      <c r="K925" s="361"/>
      <c r="L925" s="361"/>
      <c r="M925" s="361"/>
      <c r="N925" s="361"/>
      <c r="O925" s="361"/>
      <c r="P925" s="361"/>
      <c r="Q925" s="361"/>
      <c r="R925" s="361"/>
      <c r="S925" s="365"/>
    </row>
    <row r="926" spans="1:24">
      <c r="A926" s="1">
        <f t="shared" ref="A926:B926" si="968">A925</f>
        <v>19</v>
      </c>
      <c r="B926" s="1">
        <f t="shared" si="968"/>
        <v>0</v>
      </c>
      <c r="C926" s="319"/>
      <c r="D926" s="387" t="s">
        <v>68</v>
      </c>
      <c r="E926" s="387"/>
      <c r="F926" s="387"/>
      <c r="G926" s="387"/>
      <c r="H926" s="388">
        <f>J951</f>
        <v>0</v>
      </c>
      <c r="I926" s="388"/>
      <c r="J926" s="167"/>
      <c r="K926" s="167"/>
      <c r="L926" s="167"/>
      <c r="M926" s="167"/>
      <c r="N926" s="167"/>
      <c r="O926" s="167"/>
      <c r="P926" s="167"/>
      <c r="Q926" s="167"/>
      <c r="R926" s="167"/>
      <c r="S926" s="310"/>
    </row>
    <row r="927" spans="1:24">
      <c r="A927" s="1">
        <f t="shared" ref="A927:B927" si="969">A926</f>
        <v>19</v>
      </c>
      <c r="B927" s="1">
        <f t="shared" si="969"/>
        <v>0</v>
      </c>
      <c r="C927" s="319"/>
      <c r="D927" s="389" t="s">
        <v>135</v>
      </c>
      <c r="E927" s="389"/>
      <c r="F927" s="389"/>
      <c r="G927" s="389"/>
      <c r="H927" s="354"/>
      <c r="I927" s="354"/>
      <c r="J927" s="359"/>
      <c r="K927" s="359"/>
      <c r="L927" s="359"/>
      <c r="M927" s="359"/>
      <c r="N927" s="359"/>
      <c r="O927" s="359"/>
      <c r="P927" s="359"/>
      <c r="Q927" s="359"/>
      <c r="R927" s="359"/>
      <c r="S927" s="360"/>
    </row>
    <row r="928" spans="1:24">
      <c r="A928" s="1">
        <f t="shared" ref="A928:B928" si="970">A927</f>
        <v>19</v>
      </c>
      <c r="B928" s="1">
        <f t="shared" si="970"/>
        <v>0</v>
      </c>
      <c r="C928" s="319"/>
      <c r="D928" s="389" t="s">
        <v>69</v>
      </c>
      <c r="E928" s="389"/>
      <c r="F928" s="389"/>
      <c r="G928" s="389"/>
      <c r="H928" s="354"/>
      <c r="I928" s="354"/>
      <c r="J928" s="359"/>
      <c r="K928" s="359"/>
      <c r="L928" s="359"/>
      <c r="M928" s="359"/>
      <c r="N928" s="359"/>
      <c r="O928" s="359"/>
      <c r="P928" s="359"/>
      <c r="Q928" s="359"/>
      <c r="R928" s="359"/>
      <c r="S928" s="360"/>
    </row>
    <row r="929" spans="1:21" ht="15" thickBot="1">
      <c r="A929" s="1">
        <f t="shared" ref="A929:B929" si="971">A928</f>
        <v>19</v>
      </c>
      <c r="B929" s="1">
        <f t="shared" si="971"/>
        <v>0</v>
      </c>
      <c r="C929" s="319"/>
      <c r="D929" s="390" t="s">
        <v>70</v>
      </c>
      <c r="E929" s="390"/>
      <c r="F929" s="390"/>
      <c r="G929" s="390"/>
      <c r="H929" s="391">
        <f>H951-SUM(H926:I928)</f>
        <v>0</v>
      </c>
      <c r="I929" s="391"/>
      <c r="J929" s="392"/>
      <c r="K929" s="392"/>
      <c r="L929" s="392"/>
      <c r="M929" s="392"/>
      <c r="N929" s="392"/>
      <c r="O929" s="392"/>
      <c r="P929" s="392"/>
      <c r="Q929" s="392"/>
      <c r="R929" s="392"/>
      <c r="S929" s="393"/>
    </row>
    <row r="930" spans="1:21" ht="15.6" thickTop="1" thickBot="1">
      <c r="A930" s="1">
        <f t="shared" ref="A930:B930" si="972">A929</f>
        <v>19</v>
      </c>
      <c r="B930" s="1">
        <f t="shared" si="972"/>
        <v>0</v>
      </c>
      <c r="C930" s="320"/>
      <c r="D930" s="394" t="s">
        <v>71</v>
      </c>
      <c r="E930" s="394"/>
      <c r="F930" s="394"/>
      <c r="G930" s="394"/>
      <c r="H930" s="340">
        <f>SUM(H926:I929)</f>
        <v>0</v>
      </c>
      <c r="I930" s="340"/>
      <c r="J930" s="344"/>
      <c r="K930" s="344"/>
      <c r="L930" s="344"/>
      <c r="M930" s="344"/>
      <c r="N930" s="344"/>
      <c r="O930" s="344"/>
      <c r="P930" s="344"/>
      <c r="Q930" s="344"/>
      <c r="R930" s="344"/>
      <c r="S930" s="345"/>
    </row>
    <row r="931" spans="1:21">
      <c r="A931" s="1">
        <f t="shared" ref="A931:B931" si="973">A930</f>
        <v>19</v>
      </c>
      <c r="B931" s="1">
        <f t="shared" si="973"/>
        <v>0</v>
      </c>
      <c r="C931" s="318" t="s">
        <v>164</v>
      </c>
      <c r="D931" s="361" t="s">
        <v>67</v>
      </c>
      <c r="E931" s="361"/>
      <c r="F931" s="361" t="s">
        <v>76</v>
      </c>
      <c r="G931" s="361"/>
      <c r="H931" s="361" t="s">
        <v>72</v>
      </c>
      <c r="I931" s="363"/>
      <c r="J931" s="364"/>
      <c r="K931" s="361"/>
      <c r="L931" s="361"/>
      <c r="M931" s="361"/>
      <c r="N931" s="361" t="s">
        <v>75</v>
      </c>
      <c r="O931" s="361"/>
      <c r="P931" s="361"/>
      <c r="Q931" s="361"/>
      <c r="R931" s="361"/>
      <c r="S931" s="365"/>
    </row>
    <row r="932" spans="1:21">
      <c r="A932" s="1">
        <f t="shared" ref="A932:B932" si="974">A931</f>
        <v>19</v>
      </c>
      <c r="B932" s="1">
        <f t="shared" si="974"/>
        <v>0</v>
      </c>
      <c r="C932" s="319"/>
      <c r="D932" s="362"/>
      <c r="E932" s="362"/>
      <c r="F932" s="362"/>
      <c r="G932" s="362"/>
      <c r="H932" s="362"/>
      <c r="I932" s="362"/>
      <c r="J932" s="367" t="s">
        <v>73</v>
      </c>
      <c r="K932" s="368"/>
      <c r="L932" s="368" t="s">
        <v>74</v>
      </c>
      <c r="M932" s="369"/>
      <c r="N932" s="362"/>
      <c r="O932" s="362"/>
      <c r="P932" s="362"/>
      <c r="Q932" s="362"/>
      <c r="R932" s="362"/>
      <c r="S932" s="366"/>
    </row>
    <row r="933" spans="1:21">
      <c r="A933" s="1">
        <f t="shared" ref="A933:B933" si="975">A932</f>
        <v>19</v>
      </c>
      <c r="B933" s="1">
        <f t="shared" si="975"/>
        <v>0</v>
      </c>
      <c r="C933" s="319"/>
      <c r="D933" s="328" t="s">
        <v>81</v>
      </c>
      <c r="E933" s="328"/>
      <c r="F933" s="328" t="s">
        <v>81</v>
      </c>
      <c r="G933" s="328"/>
      <c r="H933" s="347"/>
      <c r="I933" s="347"/>
      <c r="J933" s="348"/>
      <c r="K933" s="349"/>
      <c r="L933" s="350">
        <f>H933-J933</f>
        <v>0</v>
      </c>
      <c r="M933" s="351"/>
      <c r="N933" s="128"/>
      <c r="O933" s="128"/>
      <c r="P933" s="128"/>
      <c r="Q933" s="128"/>
      <c r="R933" s="128"/>
      <c r="S933" s="352"/>
      <c r="T933" s="49" t="str">
        <f>HLOOKUP(F906,リスト!$N$7:$AC$25,2,)</f>
        <v>対象外</v>
      </c>
      <c r="U933" s="47" t="str">
        <f t="shared" ref="U933:U950" si="976">IF(T933="対象外",IF(J933&gt;0,"補助対象外経費です!!",""),"")</f>
        <v/>
      </c>
    </row>
    <row r="934" spans="1:21">
      <c r="A934" s="1">
        <f t="shared" ref="A934:B934" si="977">A933</f>
        <v>19</v>
      </c>
      <c r="B934" s="1">
        <f t="shared" si="977"/>
        <v>0</v>
      </c>
      <c r="C934" s="319"/>
      <c r="D934" s="328" t="s">
        <v>92</v>
      </c>
      <c r="E934" s="328"/>
      <c r="F934" s="304" t="s">
        <v>77</v>
      </c>
      <c r="G934" s="304"/>
      <c r="H934" s="305"/>
      <c r="I934" s="305"/>
      <c r="J934" s="306"/>
      <c r="K934" s="307"/>
      <c r="L934" s="308">
        <f t="shared" ref="L934:L950" si="978">H934-J934</f>
        <v>0</v>
      </c>
      <c r="M934" s="309"/>
      <c r="N934" s="167"/>
      <c r="O934" s="167"/>
      <c r="P934" s="167"/>
      <c r="Q934" s="167"/>
      <c r="R934" s="167"/>
      <c r="S934" s="310"/>
      <c r="T934" s="49" t="str">
        <f>HLOOKUP(F906,リスト!$N$7:$AC$25,3,)</f>
        <v>対象</v>
      </c>
      <c r="U934" s="47" t="str">
        <f t="shared" si="976"/>
        <v/>
      </c>
    </row>
    <row r="935" spans="1:21">
      <c r="A935" s="1">
        <f t="shared" ref="A935:B935" si="979">A934</f>
        <v>19</v>
      </c>
      <c r="B935" s="1">
        <f t="shared" si="979"/>
        <v>0</v>
      </c>
      <c r="C935" s="319"/>
      <c r="D935" s="328"/>
      <c r="E935" s="328"/>
      <c r="F935" s="353" t="s">
        <v>78</v>
      </c>
      <c r="G935" s="353"/>
      <c r="H935" s="354"/>
      <c r="I935" s="354"/>
      <c r="J935" s="355"/>
      <c r="K935" s="356"/>
      <c r="L935" s="357">
        <f t="shared" si="978"/>
        <v>0</v>
      </c>
      <c r="M935" s="358"/>
      <c r="N935" s="359"/>
      <c r="O935" s="359"/>
      <c r="P935" s="359"/>
      <c r="Q935" s="359"/>
      <c r="R935" s="359"/>
      <c r="S935" s="360"/>
      <c r="T935" s="49" t="str">
        <f>HLOOKUP(F906,リスト!$N$7:$AC$25,4,)</f>
        <v>対象</v>
      </c>
      <c r="U935" s="47" t="str">
        <f t="shared" si="976"/>
        <v/>
      </c>
    </row>
    <row r="936" spans="1:21">
      <c r="A936" s="1">
        <f t="shared" ref="A936:B936" si="980">A935</f>
        <v>19</v>
      </c>
      <c r="B936" s="1">
        <f t="shared" si="980"/>
        <v>0</v>
      </c>
      <c r="C936" s="319"/>
      <c r="D936" s="328"/>
      <c r="E936" s="328"/>
      <c r="F936" s="311" t="s">
        <v>79</v>
      </c>
      <c r="G936" s="311"/>
      <c r="H936" s="312"/>
      <c r="I936" s="312"/>
      <c r="J936" s="313"/>
      <c r="K936" s="314"/>
      <c r="L936" s="315">
        <f t="shared" si="978"/>
        <v>0</v>
      </c>
      <c r="M936" s="316"/>
      <c r="N936" s="168"/>
      <c r="O936" s="168"/>
      <c r="P936" s="168"/>
      <c r="Q936" s="168"/>
      <c r="R936" s="168"/>
      <c r="S936" s="317"/>
      <c r="T936" s="49" t="str">
        <f>HLOOKUP(F906,リスト!$N$7:$AC$25,5,)</f>
        <v>対象</v>
      </c>
      <c r="U936" s="47" t="str">
        <f t="shared" si="976"/>
        <v/>
      </c>
    </row>
    <row r="937" spans="1:21">
      <c r="A937" s="1">
        <f t="shared" ref="A937:B937" si="981">A936</f>
        <v>19</v>
      </c>
      <c r="B937" s="1">
        <f t="shared" si="981"/>
        <v>0</v>
      </c>
      <c r="C937" s="319"/>
      <c r="D937" s="328" t="s">
        <v>93</v>
      </c>
      <c r="E937" s="328"/>
      <c r="F937" s="304" t="s">
        <v>80</v>
      </c>
      <c r="G937" s="304"/>
      <c r="H937" s="305"/>
      <c r="I937" s="305"/>
      <c r="J937" s="306"/>
      <c r="K937" s="307"/>
      <c r="L937" s="308">
        <f t="shared" si="978"/>
        <v>0</v>
      </c>
      <c r="M937" s="309"/>
      <c r="N937" s="167"/>
      <c r="O937" s="167"/>
      <c r="P937" s="167"/>
      <c r="Q937" s="167"/>
      <c r="R937" s="167"/>
      <c r="S937" s="310"/>
      <c r="T937" s="49" t="str">
        <f>HLOOKUP(F906,リスト!$N$7:$AC$25,6,)</f>
        <v>対象</v>
      </c>
      <c r="U937" s="47" t="str">
        <f t="shared" si="976"/>
        <v/>
      </c>
    </row>
    <row r="938" spans="1:21">
      <c r="A938" s="1">
        <f t="shared" ref="A938:B938" si="982">A937</f>
        <v>19</v>
      </c>
      <c r="B938" s="1">
        <f t="shared" si="982"/>
        <v>0</v>
      </c>
      <c r="C938" s="319"/>
      <c r="D938" s="328"/>
      <c r="E938" s="328"/>
      <c r="F938" s="353" t="s">
        <v>82</v>
      </c>
      <c r="G938" s="353"/>
      <c r="H938" s="354"/>
      <c r="I938" s="354"/>
      <c r="J938" s="355"/>
      <c r="K938" s="356"/>
      <c r="L938" s="357">
        <f t="shared" si="978"/>
        <v>0</v>
      </c>
      <c r="M938" s="358"/>
      <c r="N938" s="359"/>
      <c r="O938" s="359"/>
      <c r="P938" s="359"/>
      <c r="Q938" s="359"/>
      <c r="R938" s="359"/>
      <c r="S938" s="360"/>
      <c r="T938" s="49" t="str">
        <f>HLOOKUP(F906,リスト!$N$7:$AC$25,7,)</f>
        <v>対象外</v>
      </c>
      <c r="U938" s="47" t="str">
        <f t="shared" si="976"/>
        <v/>
      </c>
    </row>
    <row r="939" spans="1:21" ht="14.4" customHeight="1">
      <c r="A939" s="1">
        <f t="shared" ref="A939:B939" si="983">A938</f>
        <v>19</v>
      </c>
      <c r="B939" s="1">
        <f t="shared" si="983"/>
        <v>0</v>
      </c>
      <c r="C939" s="319"/>
      <c r="D939" s="328"/>
      <c r="E939" s="328"/>
      <c r="F939" s="353" t="s">
        <v>162</v>
      </c>
      <c r="G939" s="353"/>
      <c r="H939" s="354"/>
      <c r="I939" s="354"/>
      <c r="J939" s="355"/>
      <c r="K939" s="356"/>
      <c r="L939" s="357">
        <f t="shared" si="978"/>
        <v>0</v>
      </c>
      <c r="M939" s="358"/>
      <c r="N939" s="359"/>
      <c r="O939" s="359"/>
      <c r="P939" s="359"/>
      <c r="Q939" s="359"/>
      <c r="R939" s="359"/>
      <c r="S939" s="360"/>
      <c r="T939" s="49" t="str">
        <f>HLOOKUP(F906,リスト!$N$7:$AC$25,8,)</f>
        <v>対象</v>
      </c>
      <c r="U939" s="47" t="str">
        <f t="shared" si="976"/>
        <v/>
      </c>
    </row>
    <row r="940" spans="1:21">
      <c r="A940" s="1">
        <f t="shared" ref="A940:B940" si="984">A939</f>
        <v>19</v>
      </c>
      <c r="B940" s="1">
        <f t="shared" si="984"/>
        <v>0</v>
      </c>
      <c r="C940" s="319"/>
      <c r="D940" s="328"/>
      <c r="E940" s="328"/>
      <c r="F940" s="311" t="s">
        <v>83</v>
      </c>
      <c r="G940" s="311"/>
      <c r="H940" s="312"/>
      <c r="I940" s="312"/>
      <c r="J940" s="313"/>
      <c r="K940" s="314"/>
      <c r="L940" s="315">
        <f t="shared" si="978"/>
        <v>0</v>
      </c>
      <c r="M940" s="316"/>
      <c r="N940" s="168"/>
      <c r="O940" s="168"/>
      <c r="P940" s="168"/>
      <c r="Q940" s="168"/>
      <c r="R940" s="168"/>
      <c r="S940" s="317"/>
      <c r="T940" s="49" t="str">
        <f>HLOOKUP(F906,リスト!$N$7:$AC$25,9,)</f>
        <v>対象</v>
      </c>
      <c r="U940" s="47" t="str">
        <f t="shared" si="976"/>
        <v/>
      </c>
    </row>
    <row r="941" spans="1:21">
      <c r="A941" s="1">
        <f t="shared" ref="A941:B941" si="985">A940</f>
        <v>19</v>
      </c>
      <c r="B941" s="1">
        <f t="shared" si="985"/>
        <v>0</v>
      </c>
      <c r="C941" s="319"/>
      <c r="D941" s="328" t="s">
        <v>94</v>
      </c>
      <c r="E941" s="328"/>
      <c r="F941" s="304" t="s">
        <v>84</v>
      </c>
      <c r="G941" s="304"/>
      <c r="H941" s="305"/>
      <c r="I941" s="305"/>
      <c r="J941" s="306"/>
      <c r="K941" s="307"/>
      <c r="L941" s="308">
        <f t="shared" si="978"/>
        <v>0</v>
      </c>
      <c r="M941" s="309"/>
      <c r="N941" s="167"/>
      <c r="O941" s="167"/>
      <c r="P941" s="167"/>
      <c r="Q941" s="167"/>
      <c r="R941" s="167"/>
      <c r="S941" s="310"/>
      <c r="T941" s="49" t="str">
        <f>HLOOKUP(F906,リスト!$N$7:$AC$25,10,)</f>
        <v>対象</v>
      </c>
      <c r="U941" s="47" t="str">
        <f t="shared" si="976"/>
        <v/>
      </c>
    </row>
    <row r="942" spans="1:21">
      <c r="A942" s="1">
        <f t="shared" ref="A942:B942" si="986">A941</f>
        <v>19</v>
      </c>
      <c r="B942" s="1">
        <f t="shared" si="986"/>
        <v>0</v>
      </c>
      <c r="C942" s="319"/>
      <c r="D942" s="328"/>
      <c r="E942" s="328"/>
      <c r="F942" s="353" t="s">
        <v>85</v>
      </c>
      <c r="G942" s="353"/>
      <c r="H942" s="354"/>
      <c r="I942" s="354"/>
      <c r="J942" s="355"/>
      <c r="K942" s="356"/>
      <c r="L942" s="357">
        <f t="shared" si="978"/>
        <v>0</v>
      </c>
      <c r="M942" s="358"/>
      <c r="N942" s="359"/>
      <c r="O942" s="359"/>
      <c r="P942" s="359"/>
      <c r="Q942" s="359"/>
      <c r="R942" s="359"/>
      <c r="S942" s="360"/>
      <c r="T942" s="49" t="str">
        <f>HLOOKUP(F906,リスト!$N$7:$AC$25,11,)</f>
        <v>対象外</v>
      </c>
      <c r="U942" s="47" t="str">
        <f t="shared" si="976"/>
        <v/>
      </c>
    </row>
    <row r="943" spans="1:21">
      <c r="A943" s="1">
        <f t="shared" ref="A943:B943" si="987">A942</f>
        <v>19</v>
      </c>
      <c r="B943" s="1">
        <f t="shared" si="987"/>
        <v>0</v>
      </c>
      <c r="C943" s="319"/>
      <c r="D943" s="328"/>
      <c r="E943" s="328"/>
      <c r="F943" s="311" t="s">
        <v>86</v>
      </c>
      <c r="G943" s="311"/>
      <c r="H943" s="312"/>
      <c r="I943" s="312"/>
      <c r="J943" s="313"/>
      <c r="K943" s="314"/>
      <c r="L943" s="315">
        <f t="shared" si="978"/>
        <v>0</v>
      </c>
      <c r="M943" s="316"/>
      <c r="N943" s="168"/>
      <c r="O943" s="168"/>
      <c r="P943" s="168"/>
      <c r="Q943" s="168"/>
      <c r="R943" s="168"/>
      <c r="S943" s="317"/>
      <c r="T943" s="49" t="str">
        <f>HLOOKUP(F906,リスト!$N$7:$AC$25,12,)</f>
        <v>対象</v>
      </c>
      <c r="U943" s="47" t="str">
        <f t="shared" si="976"/>
        <v/>
      </c>
    </row>
    <row r="944" spans="1:21">
      <c r="A944" s="1">
        <f t="shared" ref="A944:B944" si="988">A943</f>
        <v>19</v>
      </c>
      <c r="B944" s="1">
        <f t="shared" si="988"/>
        <v>0</v>
      </c>
      <c r="C944" s="319"/>
      <c r="D944" s="328" t="s">
        <v>95</v>
      </c>
      <c r="E944" s="328"/>
      <c r="F944" s="328" t="s">
        <v>95</v>
      </c>
      <c r="G944" s="328"/>
      <c r="H944" s="347"/>
      <c r="I944" s="347"/>
      <c r="J944" s="348"/>
      <c r="K944" s="349"/>
      <c r="L944" s="350">
        <f t="shared" si="978"/>
        <v>0</v>
      </c>
      <c r="M944" s="351"/>
      <c r="N944" s="128"/>
      <c r="O944" s="128"/>
      <c r="P944" s="128"/>
      <c r="Q944" s="128"/>
      <c r="R944" s="128"/>
      <c r="S944" s="352"/>
      <c r="T944" s="49" t="str">
        <f>HLOOKUP(F906,リスト!$N$7:$AC$25,13,)</f>
        <v>対象外</v>
      </c>
      <c r="U944" s="47" t="str">
        <f t="shared" si="976"/>
        <v/>
      </c>
    </row>
    <row r="945" spans="1:24">
      <c r="A945" s="1">
        <f t="shared" ref="A945:B945" si="989">A944</f>
        <v>19</v>
      </c>
      <c r="B945" s="1">
        <f t="shared" si="989"/>
        <v>0</v>
      </c>
      <c r="C945" s="319"/>
      <c r="D945" s="327" t="s">
        <v>98</v>
      </c>
      <c r="E945" s="328"/>
      <c r="F945" s="304" t="s">
        <v>87</v>
      </c>
      <c r="G945" s="304"/>
      <c r="H945" s="305"/>
      <c r="I945" s="305"/>
      <c r="J945" s="306"/>
      <c r="K945" s="307"/>
      <c r="L945" s="308">
        <f t="shared" si="978"/>
        <v>0</v>
      </c>
      <c r="M945" s="309"/>
      <c r="N945" s="167"/>
      <c r="O945" s="167"/>
      <c r="P945" s="167"/>
      <c r="Q945" s="167"/>
      <c r="R945" s="167"/>
      <c r="S945" s="310"/>
      <c r="T945" s="49" t="str">
        <f>HLOOKUP(F906,リスト!$N$7:$AC$25,14,)</f>
        <v>対象</v>
      </c>
      <c r="U945" s="47" t="str">
        <f t="shared" si="976"/>
        <v/>
      </c>
    </row>
    <row r="946" spans="1:24">
      <c r="A946" s="1">
        <f t="shared" ref="A946:B946" si="990">A945</f>
        <v>19</v>
      </c>
      <c r="B946" s="1">
        <f t="shared" si="990"/>
        <v>0</v>
      </c>
      <c r="C946" s="319"/>
      <c r="D946" s="328"/>
      <c r="E946" s="328"/>
      <c r="F946" s="311" t="s">
        <v>88</v>
      </c>
      <c r="G946" s="311"/>
      <c r="H946" s="312"/>
      <c r="I946" s="312"/>
      <c r="J946" s="313"/>
      <c r="K946" s="314"/>
      <c r="L946" s="315">
        <f t="shared" si="978"/>
        <v>0</v>
      </c>
      <c r="M946" s="316"/>
      <c r="N946" s="168"/>
      <c r="O946" s="168"/>
      <c r="P946" s="168"/>
      <c r="Q946" s="168"/>
      <c r="R946" s="168"/>
      <c r="S946" s="317"/>
      <c r="T946" s="49" t="str">
        <f>HLOOKUP(F906,リスト!$N$7:$AC$25,15,)</f>
        <v>対象</v>
      </c>
      <c r="U946" s="47" t="str">
        <f t="shared" si="976"/>
        <v/>
      </c>
    </row>
    <row r="947" spans="1:24">
      <c r="A947" s="1">
        <f t="shared" ref="A947:B947" si="991">A946</f>
        <v>19</v>
      </c>
      <c r="B947" s="1">
        <f t="shared" si="991"/>
        <v>0</v>
      </c>
      <c r="C947" s="319"/>
      <c r="D947" s="346" t="s">
        <v>96</v>
      </c>
      <c r="E947" s="346"/>
      <c r="F947" s="328" t="s">
        <v>89</v>
      </c>
      <c r="G947" s="328"/>
      <c r="H947" s="347"/>
      <c r="I947" s="347"/>
      <c r="J947" s="348"/>
      <c r="K947" s="349"/>
      <c r="L947" s="350">
        <f t="shared" si="978"/>
        <v>0</v>
      </c>
      <c r="M947" s="351"/>
      <c r="N947" s="128"/>
      <c r="O947" s="128"/>
      <c r="P947" s="128"/>
      <c r="Q947" s="128"/>
      <c r="R947" s="128"/>
      <c r="S947" s="352"/>
      <c r="T947" s="49" t="str">
        <f>HLOOKUP(F906,リスト!$N$7:$AC$25,16,)</f>
        <v>対象</v>
      </c>
      <c r="U947" s="47" t="str">
        <f t="shared" si="976"/>
        <v/>
      </c>
    </row>
    <row r="948" spans="1:24">
      <c r="A948" s="1">
        <f t="shared" ref="A948:B948" si="992">A947</f>
        <v>19</v>
      </c>
      <c r="B948" s="1">
        <f t="shared" si="992"/>
        <v>0</v>
      </c>
      <c r="C948" s="319"/>
      <c r="D948" s="328" t="s">
        <v>97</v>
      </c>
      <c r="E948" s="328"/>
      <c r="F948" s="304" t="s">
        <v>90</v>
      </c>
      <c r="G948" s="304"/>
      <c r="H948" s="305"/>
      <c r="I948" s="305"/>
      <c r="J948" s="306"/>
      <c r="K948" s="307"/>
      <c r="L948" s="308">
        <f t="shared" si="978"/>
        <v>0</v>
      </c>
      <c r="M948" s="309"/>
      <c r="N948" s="167"/>
      <c r="O948" s="167"/>
      <c r="P948" s="167"/>
      <c r="Q948" s="167"/>
      <c r="R948" s="167"/>
      <c r="S948" s="310"/>
      <c r="T948" s="49" t="str">
        <f>HLOOKUP(F906,リスト!$N$7:$AC$25,17,)</f>
        <v>対象</v>
      </c>
      <c r="U948" s="47" t="str">
        <f t="shared" si="976"/>
        <v/>
      </c>
    </row>
    <row r="949" spans="1:24">
      <c r="A949" s="1">
        <f t="shared" ref="A949:B949" si="993">A948</f>
        <v>19</v>
      </c>
      <c r="B949" s="1">
        <f t="shared" si="993"/>
        <v>0</v>
      </c>
      <c r="C949" s="319"/>
      <c r="D949" s="328"/>
      <c r="E949" s="328"/>
      <c r="F949" s="311" t="s">
        <v>91</v>
      </c>
      <c r="G949" s="311"/>
      <c r="H949" s="312"/>
      <c r="I949" s="312"/>
      <c r="J949" s="313"/>
      <c r="K949" s="314"/>
      <c r="L949" s="315">
        <f t="shared" si="978"/>
        <v>0</v>
      </c>
      <c r="M949" s="316"/>
      <c r="N949" s="168"/>
      <c r="O949" s="168"/>
      <c r="P949" s="168"/>
      <c r="Q949" s="168"/>
      <c r="R949" s="168"/>
      <c r="S949" s="317"/>
      <c r="T949" s="49" t="str">
        <f>HLOOKUP(F906,リスト!$N$7:$AC$25,18,)</f>
        <v>対象外</v>
      </c>
      <c r="U949" s="47" t="str">
        <f t="shared" si="976"/>
        <v/>
      </c>
    </row>
    <row r="950" spans="1:24" ht="15" thickBot="1">
      <c r="A950" s="1">
        <f t="shared" ref="A950:B950" si="994">A949</f>
        <v>19</v>
      </c>
      <c r="B950" s="1">
        <f t="shared" si="994"/>
        <v>0</v>
      </c>
      <c r="C950" s="319"/>
      <c r="D950" s="329" t="s">
        <v>70</v>
      </c>
      <c r="E950" s="329"/>
      <c r="F950" s="329" t="s">
        <v>70</v>
      </c>
      <c r="G950" s="329"/>
      <c r="H950" s="330"/>
      <c r="I950" s="330"/>
      <c r="J950" s="331"/>
      <c r="K950" s="332"/>
      <c r="L950" s="333">
        <f t="shared" si="978"/>
        <v>0</v>
      </c>
      <c r="M950" s="334"/>
      <c r="N950" s="335"/>
      <c r="O950" s="335"/>
      <c r="P950" s="335"/>
      <c r="Q950" s="335"/>
      <c r="R950" s="335"/>
      <c r="S950" s="336"/>
      <c r="T950" s="49" t="str">
        <f>HLOOKUP(F906,リスト!$N$7:$AC$25,19,)</f>
        <v>対象</v>
      </c>
      <c r="U950" s="47" t="str">
        <f t="shared" si="976"/>
        <v/>
      </c>
    </row>
    <row r="951" spans="1:24" ht="15.6" thickTop="1" thickBot="1">
      <c r="A951" s="1">
        <f t="shared" ref="A951:B951" si="995">A950</f>
        <v>19</v>
      </c>
      <c r="B951" s="1">
        <f t="shared" si="995"/>
        <v>0</v>
      </c>
      <c r="C951" s="320"/>
      <c r="D951" s="337" t="s">
        <v>71</v>
      </c>
      <c r="E951" s="338"/>
      <c r="F951" s="338"/>
      <c r="G951" s="339"/>
      <c r="H951" s="340">
        <f>SUM(H933:I950)</f>
        <v>0</v>
      </c>
      <c r="I951" s="340"/>
      <c r="J951" s="341">
        <f t="shared" ref="J951" si="996">SUM(J933:K950)</f>
        <v>0</v>
      </c>
      <c r="K951" s="342"/>
      <c r="L951" s="342">
        <f t="shared" ref="L951" si="997">SUM(L933:M950)</f>
        <v>0</v>
      </c>
      <c r="M951" s="343"/>
      <c r="N951" s="344"/>
      <c r="O951" s="344"/>
      <c r="P951" s="344"/>
      <c r="Q951" s="344"/>
      <c r="R951" s="344"/>
      <c r="S951" s="345"/>
      <c r="T951" s="49"/>
    </row>
    <row r="952" spans="1:24">
      <c r="A952" s="1">
        <f>F955</f>
        <v>20</v>
      </c>
      <c r="B952" s="1">
        <f>IF(H976&gt;0,1,0)</f>
        <v>0</v>
      </c>
      <c r="C952" s="179" t="s">
        <v>41</v>
      </c>
      <c r="D952" s="179"/>
      <c r="E952" s="179"/>
      <c r="U952" s="11" t="s">
        <v>43</v>
      </c>
      <c r="V952" s="11" t="s">
        <v>157</v>
      </c>
    </row>
    <row r="953" spans="1:24">
      <c r="A953" s="1">
        <f>A952</f>
        <v>20</v>
      </c>
      <c r="B953" s="1">
        <f>B952</f>
        <v>0</v>
      </c>
      <c r="C953" s="223" t="str">
        <f>"トップスポーツクラブ強化事業　"&amp;基本!$G$24</f>
        <v>トップスポーツクラブ強化事業　事業計画書</v>
      </c>
      <c r="D953" s="223"/>
      <c r="E953" s="223"/>
      <c r="F953" s="223"/>
      <c r="G953" s="223"/>
      <c r="H953" s="223"/>
      <c r="I953" s="223"/>
      <c r="J953" s="223"/>
      <c r="K953" s="223"/>
      <c r="L953" s="223"/>
      <c r="M953" s="223"/>
      <c r="N953" s="223"/>
      <c r="O953" s="223"/>
      <c r="P953" s="223"/>
      <c r="Q953" s="223"/>
      <c r="R953" s="223"/>
      <c r="S953" s="223"/>
      <c r="U953" s="16" t="str">
        <f t="shared" ref="U953:V956" si="998">IF(U903="","",U903)</f>
        <v>トップスポーツクラブ強化事業</v>
      </c>
      <c r="V953" s="16" t="str">
        <f t="shared" si="998"/>
        <v>トップクラブ</v>
      </c>
    </row>
    <row r="954" spans="1:24" ht="15" thickBot="1">
      <c r="A954" s="1">
        <f t="shared" ref="A954:B954" si="999">A953</f>
        <v>20</v>
      </c>
      <c r="B954" s="1">
        <f t="shared" si="999"/>
        <v>0</v>
      </c>
      <c r="C954" s="386" t="s">
        <v>42</v>
      </c>
      <c r="D954" s="386"/>
      <c r="U954" s="28" t="str">
        <f t="shared" si="998"/>
        <v/>
      </c>
      <c r="V954" s="28" t="str">
        <f t="shared" si="998"/>
        <v/>
      </c>
    </row>
    <row r="955" spans="1:24" ht="15" thickBot="1">
      <c r="A955" s="1">
        <f t="shared" ref="A955:B955" si="1000">A954</f>
        <v>20</v>
      </c>
      <c r="B955" s="1">
        <f t="shared" si="1000"/>
        <v>0</v>
      </c>
      <c r="C955" s="413" t="s">
        <v>44</v>
      </c>
      <c r="D955" s="414"/>
      <c r="E955" s="414"/>
      <c r="F955" s="415">
        <f>F905+1</f>
        <v>20</v>
      </c>
      <c r="G955" s="416"/>
      <c r="U955" s="28" t="str">
        <f t="shared" si="998"/>
        <v/>
      </c>
      <c r="V955" s="28" t="str">
        <f t="shared" si="998"/>
        <v/>
      </c>
    </row>
    <row r="956" spans="1:24">
      <c r="A956" s="1">
        <f t="shared" ref="A956:B956" si="1001">A955</f>
        <v>20</v>
      </c>
      <c r="B956" s="1">
        <f t="shared" si="1001"/>
        <v>0</v>
      </c>
      <c r="C956" s="417" t="s">
        <v>43</v>
      </c>
      <c r="D956" s="361"/>
      <c r="E956" s="361"/>
      <c r="F956" s="418" t="s">
        <v>26</v>
      </c>
      <c r="G956" s="418"/>
      <c r="H956" s="418"/>
      <c r="I956" s="418"/>
      <c r="J956" s="418"/>
      <c r="K956" s="418"/>
      <c r="L956" s="418"/>
      <c r="M956" s="361" t="s">
        <v>47</v>
      </c>
      <c r="N956" s="361"/>
      <c r="O956" s="361"/>
      <c r="P956" s="418"/>
      <c r="Q956" s="418"/>
      <c r="R956" s="418"/>
      <c r="S956" s="419"/>
      <c r="T956" s="64" t="str">
        <f>IF(F956="","",VLOOKUP(F956,U953:V956,2,))</f>
        <v>トップクラブ</v>
      </c>
      <c r="U956" s="18" t="str">
        <f t="shared" si="998"/>
        <v/>
      </c>
      <c r="V956" s="18" t="str">
        <f t="shared" si="998"/>
        <v/>
      </c>
    </row>
    <row r="957" spans="1:24">
      <c r="A957" s="1">
        <f t="shared" ref="A957:B957" si="1002">A956</f>
        <v>20</v>
      </c>
      <c r="B957" s="1">
        <f t="shared" si="1002"/>
        <v>0</v>
      </c>
      <c r="C957" s="404" t="s">
        <v>141</v>
      </c>
      <c r="D957" s="405"/>
      <c r="E957" s="403"/>
      <c r="F957" s="406"/>
      <c r="G957" s="407"/>
      <c r="H957" s="407"/>
      <c r="I957" s="407"/>
      <c r="J957" s="407"/>
      <c r="K957" s="407"/>
      <c r="L957" s="407"/>
      <c r="M957" s="407"/>
      <c r="N957" s="407"/>
      <c r="O957" s="407"/>
      <c r="P957" s="407"/>
      <c r="Q957" s="407"/>
      <c r="R957" s="407"/>
      <c r="S957" s="408"/>
      <c r="U957" s="50"/>
    </row>
    <row r="958" spans="1:24">
      <c r="A958" s="1">
        <f t="shared" ref="A958:B958" si="1003">A957</f>
        <v>20</v>
      </c>
      <c r="B958" s="1">
        <f t="shared" si="1003"/>
        <v>0</v>
      </c>
      <c r="C958" s="398" t="s">
        <v>45</v>
      </c>
      <c r="D958" s="362"/>
      <c r="E958" s="362"/>
      <c r="F958" s="409"/>
      <c r="G958" s="410"/>
      <c r="H958" s="410"/>
      <c r="I958" s="20" t="str">
        <f>IF(F958="","～",IF(J958="","","～"))</f>
        <v>～</v>
      </c>
      <c r="J958" s="410"/>
      <c r="K958" s="410"/>
      <c r="L958" s="410"/>
      <c r="M958" s="21" t="s">
        <v>46</v>
      </c>
      <c r="N958" s="411" t="str">
        <f>IF(T958=1,IF(F958="","",IF(J958="","",IF(F958=J958,"日帰り",(J958-F958)&amp;"泊"&amp;(J958-F958+1)&amp;"日"))),"")</f>
        <v/>
      </c>
      <c r="O958" s="411"/>
      <c r="P958" s="411"/>
      <c r="Q958" s="13" t="s">
        <v>62</v>
      </c>
      <c r="R958" s="192"/>
      <c r="S958" s="412"/>
      <c r="T958" s="48">
        <v>0</v>
      </c>
    </row>
    <row r="959" spans="1:24">
      <c r="A959" s="1">
        <f t="shared" ref="A959:B959" si="1004">A958</f>
        <v>20</v>
      </c>
      <c r="B959" s="1">
        <f t="shared" si="1004"/>
        <v>0</v>
      </c>
      <c r="C959" s="398" t="s">
        <v>48</v>
      </c>
      <c r="D959" s="387" t="s">
        <v>49</v>
      </c>
      <c r="E959" s="387"/>
      <c r="F959" s="399"/>
      <c r="G959" s="399"/>
      <c r="H959" s="399"/>
      <c r="I959" s="399"/>
      <c r="J959" s="399"/>
      <c r="K959" s="399"/>
      <c r="L959" s="399"/>
      <c r="M959" s="399"/>
      <c r="N959" s="399"/>
      <c r="O959" s="399"/>
      <c r="P959" s="399"/>
      <c r="Q959" s="399"/>
      <c r="R959" s="399"/>
      <c r="S959" s="400"/>
      <c r="U959" s="154" t="s">
        <v>47</v>
      </c>
      <c r="V959" s="154"/>
      <c r="W959" s="154"/>
      <c r="X959" s="154"/>
    </row>
    <row r="960" spans="1:24">
      <c r="A960" s="1">
        <f t="shared" ref="A960:B960" si="1005">A959</f>
        <v>20</v>
      </c>
      <c r="B960" s="1">
        <f t="shared" si="1005"/>
        <v>0</v>
      </c>
      <c r="C960" s="398"/>
      <c r="D960" s="395" t="s">
        <v>7</v>
      </c>
      <c r="E960" s="395"/>
      <c r="F960" s="396"/>
      <c r="G960" s="396"/>
      <c r="H960" s="396"/>
      <c r="I960" s="396"/>
      <c r="J960" s="396"/>
      <c r="K960" s="396"/>
      <c r="L960" s="396"/>
      <c r="M960" s="396"/>
      <c r="N960" s="396"/>
      <c r="O960" s="396"/>
      <c r="P960" s="396"/>
      <c r="Q960" s="396"/>
      <c r="R960" s="396"/>
      <c r="S960" s="397"/>
      <c r="U960" s="61" t="str">
        <f>U953</f>
        <v>トップスポーツクラブ強化事業</v>
      </c>
      <c r="V960" s="61" t="str">
        <f>U954</f>
        <v/>
      </c>
      <c r="W960" s="61" t="str">
        <f>U955</f>
        <v/>
      </c>
      <c r="X960" s="61" t="str">
        <f>U956</f>
        <v/>
      </c>
    </row>
    <row r="961" spans="1:24">
      <c r="A961" s="1">
        <f t="shared" ref="A961:B961" si="1006">A960</f>
        <v>20</v>
      </c>
      <c r="B961" s="1">
        <f t="shared" si="1006"/>
        <v>0</v>
      </c>
      <c r="C961" s="398" t="s">
        <v>50</v>
      </c>
      <c r="D961" s="387" t="s">
        <v>49</v>
      </c>
      <c r="E961" s="387"/>
      <c r="F961" s="399"/>
      <c r="G961" s="399"/>
      <c r="H961" s="399"/>
      <c r="I961" s="399"/>
      <c r="J961" s="399"/>
      <c r="K961" s="399"/>
      <c r="L961" s="399"/>
      <c r="M961" s="399"/>
      <c r="N961" s="399"/>
      <c r="O961" s="399"/>
      <c r="P961" s="399"/>
      <c r="Q961" s="399"/>
      <c r="R961" s="399"/>
      <c r="S961" s="400"/>
      <c r="U961" s="6" t="str">
        <f t="shared" ref="U961:X964" si="1007">IF(U911="","",U911)</f>
        <v>①強化活動</v>
      </c>
      <c r="V961" s="6" t="str">
        <f t="shared" si="1007"/>
        <v/>
      </c>
      <c r="W961" s="6" t="str">
        <f t="shared" si="1007"/>
        <v/>
      </c>
      <c r="X961" s="6" t="str">
        <f t="shared" si="1007"/>
        <v/>
      </c>
    </row>
    <row r="962" spans="1:24">
      <c r="A962" s="1">
        <f t="shared" ref="A962:B962" si="1008">A961</f>
        <v>20</v>
      </c>
      <c r="B962" s="1">
        <f t="shared" si="1008"/>
        <v>0</v>
      </c>
      <c r="C962" s="398"/>
      <c r="D962" s="395" t="s">
        <v>7</v>
      </c>
      <c r="E962" s="395"/>
      <c r="F962" s="396"/>
      <c r="G962" s="396"/>
      <c r="H962" s="396"/>
      <c r="I962" s="396"/>
      <c r="J962" s="396"/>
      <c r="K962" s="396"/>
      <c r="L962" s="396"/>
      <c r="M962" s="396"/>
      <c r="N962" s="396"/>
      <c r="O962" s="396"/>
      <c r="P962" s="396"/>
      <c r="Q962" s="396"/>
      <c r="R962" s="396"/>
      <c r="S962" s="397"/>
      <c r="U962" s="8" t="str">
        <f t="shared" si="1007"/>
        <v>②トップ招へい</v>
      </c>
      <c r="V962" s="8" t="str">
        <f t="shared" si="1007"/>
        <v/>
      </c>
      <c r="W962" s="8" t="str">
        <f t="shared" si="1007"/>
        <v/>
      </c>
      <c r="X962" s="8" t="str">
        <f t="shared" si="1007"/>
        <v/>
      </c>
    </row>
    <row r="963" spans="1:24">
      <c r="A963" s="1">
        <f t="shared" ref="A963:B963" si="1009">A962</f>
        <v>20</v>
      </c>
      <c r="B963" s="1">
        <f t="shared" si="1009"/>
        <v>0</v>
      </c>
      <c r="C963" s="401" t="s">
        <v>51</v>
      </c>
      <c r="D963" s="362" t="s">
        <v>52</v>
      </c>
      <c r="E963" s="362"/>
      <c r="F963" s="362" t="s">
        <v>55</v>
      </c>
      <c r="G963" s="402"/>
      <c r="H963" s="369" t="s">
        <v>56</v>
      </c>
      <c r="I963" s="367"/>
      <c r="J963" s="403" t="s">
        <v>57</v>
      </c>
      <c r="K963" s="402"/>
      <c r="L963" s="369" t="s">
        <v>58</v>
      </c>
      <c r="M963" s="367"/>
      <c r="N963" s="403" t="s">
        <v>59</v>
      </c>
      <c r="O963" s="402"/>
      <c r="P963" s="369" t="s">
        <v>60</v>
      </c>
      <c r="Q963" s="362"/>
      <c r="R963" s="403" t="s">
        <v>32</v>
      </c>
      <c r="S963" s="366"/>
      <c r="U963" s="8" t="str">
        <f t="shared" si="1007"/>
        <v/>
      </c>
      <c r="V963" s="8" t="str">
        <f t="shared" si="1007"/>
        <v/>
      </c>
      <c r="W963" s="8" t="str">
        <f t="shared" si="1007"/>
        <v/>
      </c>
      <c r="X963" s="8" t="str">
        <f t="shared" si="1007"/>
        <v/>
      </c>
    </row>
    <row r="964" spans="1:24">
      <c r="A964" s="1">
        <f t="shared" ref="A964:B964" si="1010">A963</f>
        <v>20</v>
      </c>
      <c r="B964" s="1">
        <f t="shared" si="1010"/>
        <v>0</v>
      </c>
      <c r="C964" s="398"/>
      <c r="D964" s="387" t="s">
        <v>53</v>
      </c>
      <c r="E964" s="387"/>
      <c r="F964" s="51" t="s">
        <v>134</v>
      </c>
      <c r="G964" s="22" t="s">
        <v>61</v>
      </c>
      <c r="H964" s="53" t="s">
        <v>134</v>
      </c>
      <c r="I964" s="23" t="s">
        <v>61</v>
      </c>
      <c r="J964" s="55" t="s">
        <v>134</v>
      </c>
      <c r="K964" s="22" t="s">
        <v>61</v>
      </c>
      <c r="L964" s="53" t="s">
        <v>134</v>
      </c>
      <c r="M964" s="23" t="s">
        <v>61</v>
      </c>
      <c r="N964" s="55" t="s">
        <v>134</v>
      </c>
      <c r="O964" s="22" t="s">
        <v>61</v>
      </c>
      <c r="P964" s="53" t="s">
        <v>134</v>
      </c>
      <c r="Q964" s="24" t="s">
        <v>61</v>
      </c>
      <c r="R964" s="22">
        <f>指導者!AC$35</f>
        <v>0</v>
      </c>
      <c r="S964" s="29" t="s">
        <v>61</v>
      </c>
      <c r="U964" s="10" t="str">
        <f t="shared" si="1007"/>
        <v/>
      </c>
      <c r="V964" s="10" t="str">
        <f t="shared" si="1007"/>
        <v/>
      </c>
      <c r="W964" s="10" t="str">
        <f t="shared" si="1007"/>
        <v/>
      </c>
      <c r="X964" s="10" t="str">
        <f t="shared" si="1007"/>
        <v/>
      </c>
    </row>
    <row r="965" spans="1:24">
      <c r="A965" s="1">
        <f t="shared" ref="A965:B965" si="1011">A964</f>
        <v>20</v>
      </c>
      <c r="B965" s="1">
        <f t="shared" si="1011"/>
        <v>0</v>
      </c>
      <c r="C965" s="398"/>
      <c r="D965" s="395" t="s">
        <v>54</v>
      </c>
      <c r="E965" s="395"/>
      <c r="F965" s="52" t="s">
        <v>134</v>
      </c>
      <c r="G965" s="25" t="s">
        <v>61</v>
      </c>
      <c r="H965" s="54" t="s">
        <v>134</v>
      </c>
      <c r="I965" s="26" t="s">
        <v>61</v>
      </c>
      <c r="J965" s="56" t="s">
        <v>134</v>
      </c>
      <c r="K965" s="25" t="s">
        <v>61</v>
      </c>
      <c r="L965" s="54" t="s">
        <v>134</v>
      </c>
      <c r="M965" s="26" t="s">
        <v>61</v>
      </c>
      <c r="N965" s="56" t="s">
        <v>134</v>
      </c>
      <c r="O965" s="25" t="s">
        <v>61</v>
      </c>
      <c r="P965" s="54" t="s">
        <v>134</v>
      </c>
      <c r="Q965" s="27" t="s">
        <v>61</v>
      </c>
      <c r="R965" s="25">
        <f>選手!AC$332</f>
        <v>0</v>
      </c>
      <c r="S965" s="30" t="s">
        <v>61</v>
      </c>
    </row>
    <row r="966" spans="1:24">
      <c r="A966" s="1">
        <f t="shared" ref="A966:B966" si="1012">A965</f>
        <v>20</v>
      </c>
      <c r="B966" s="1">
        <f t="shared" si="1012"/>
        <v>0</v>
      </c>
      <c r="C966" s="370" t="s">
        <v>63</v>
      </c>
      <c r="D966" s="371"/>
      <c r="E966" s="372"/>
      <c r="F966" s="287"/>
      <c r="G966" s="379"/>
      <c r="H966" s="379"/>
      <c r="I966" s="379"/>
      <c r="J966" s="379"/>
      <c r="K966" s="379"/>
      <c r="L966" s="379"/>
      <c r="M966" s="379"/>
      <c r="N966" s="379"/>
      <c r="O966" s="379"/>
      <c r="P966" s="379"/>
      <c r="Q966" s="379"/>
      <c r="R966" s="379"/>
      <c r="S966" s="380"/>
    </row>
    <row r="967" spans="1:24">
      <c r="A967" s="1">
        <f t="shared" ref="A967:B967" si="1013">A966</f>
        <v>20</v>
      </c>
      <c r="B967" s="1">
        <f t="shared" si="1013"/>
        <v>0</v>
      </c>
      <c r="C967" s="373"/>
      <c r="D967" s="374"/>
      <c r="E967" s="375"/>
      <c r="F967" s="289"/>
      <c r="G967" s="381"/>
      <c r="H967" s="381"/>
      <c r="I967" s="381"/>
      <c r="J967" s="381"/>
      <c r="K967" s="381"/>
      <c r="L967" s="381"/>
      <c r="M967" s="381"/>
      <c r="N967" s="381"/>
      <c r="O967" s="381"/>
      <c r="P967" s="381"/>
      <c r="Q967" s="381"/>
      <c r="R967" s="381"/>
      <c r="S967" s="382"/>
    </row>
    <row r="968" spans="1:24">
      <c r="A968" s="1">
        <f t="shared" ref="A968:B968" si="1014">A967</f>
        <v>20</v>
      </c>
      <c r="B968" s="1">
        <f t="shared" si="1014"/>
        <v>0</v>
      </c>
      <c r="C968" s="373"/>
      <c r="D968" s="374"/>
      <c r="E968" s="375"/>
      <c r="F968" s="289"/>
      <c r="G968" s="381"/>
      <c r="H968" s="381"/>
      <c r="I968" s="381"/>
      <c r="J968" s="381"/>
      <c r="K968" s="381"/>
      <c r="L968" s="381"/>
      <c r="M968" s="381"/>
      <c r="N968" s="381"/>
      <c r="O968" s="381"/>
      <c r="P968" s="381"/>
      <c r="Q968" s="381"/>
      <c r="R968" s="381"/>
      <c r="S968" s="382"/>
    </row>
    <row r="969" spans="1:24">
      <c r="A969" s="1">
        <f t="shared" ref="A969:B969" si="1015">A968</f>
        <v>20</v>
      </c>
      <c r="B969" s="1">
        <f t="shared" si="1015"/>
        <v>0</v>
      </c>
      <c r="C969" s="373"/>
      <c r="D969" s="374"/>
      <c r="E969" s="375"/>
      <c r="F969" s="289"/>
      <c r="G969" s="381"/>
      <c r="H969" s="381"/>
      <c r="I969" s="381"/>
      <c r="J969" s="381"/>
      <c r="K969" s="381"/>
      <c r="L969" s="381"/>
      <c r="M969" s="381"/>
      <c r="N969" s="381"/>
      <c r="O969" s="381"/>
      <c r="P969" s="381"/>
      <c r="Q969" s="381"/>
      <c r="R969" s="381"/>
      <c r="S969" s="382"/>
    </row>
    <row r="970" spans="1:24">
      <c r="A970" s="1">
        <f t="shared" ref="A970:B970" si="1016">A969</f>
        <v>20</v>
      </c>
      <c r="B970" s="1">
        <f t="shared" si="1016"/>
        <v>0</v>
      </c>
      <c r="C970" s="373"/>
      <c r="D970" s="374"/>
      <c r="E970" s="375"/>
      <c r="F970" s="289"/>
      <c r="G970" s="381"/>
      <c r="H970" s="381"/>
      <c r="I970" s="381"/>
      <c r="J970" s="381"/>
      <c r="K970" s="381"/>
      <c r="L970" s="381"/>
      <c r="M970" s="381"/>
      <c r="N970" s="381"/>
      <c r="O970" s="381"/>
      <c r="P970" s="381"/>
      <c r="Q970" s="381"/>
      <c r="R970" s="381"/>
      <c r="S970" s="382"/>
    </row>
    <row r="971" spans="1:24">
      <c r="A971" s="1">
        <f t="shared" ref="A971:B971" si="1017">A970</f>
        <v>20</v>
      </c>
      <c r="B971" s="1">
        <f t="shared" si="1017"/>
        <v>0</v>
      </c>
      <c r="C971" s="373"/>
      <c r="D971" s="374"/>
      <c r="E971" s="375"/>
      <c r="F971" s="289"/>
      <c r="G971" s="381"/>
      <c r="H971" s="381"/>
      <c r="I971" s="381"/>
      <c r="J971" s="381"/>
      <c r="K971" s="381"/>
      <c r="L971" s="381"/>
      <c r="M971" s="381"/>
      <c r="N971" s="381"/>
      <c r="O971" s="381"/>
      <c r="P971" s="381"/>
      <c r="Q971" s="381"/>
      <c r="R971" s="381"/>
      <c r="S971" s="382"/>
    </row>
    <row r="972" spans="1:24" ht="15" thickBot="1">
      <c r="A972" s="1">
        <f t="shared" ref="A972:B972" si="1018">A971</f>
        <v>20</v>
      </c>
      <c r="B972" s="1">
        <f t="shared" si="1018"/>
        <v>0</v>
      </c>
      <c r="C972" s="376"/>
      <c r="D972" s="377"/>
      <c r="E972" s="378"/>
      <c r="F972" s="383"/>
      <c r="G972" s="384"/>
      <c r="H972" s="384"/>
      <c r="I972" s="384"/>
      <c r="J972" s="384"/>
      <c r="K972" s="384"/>
      <c r="L972" s="384"/>
      <c r="M972" s="384"/>
      <c r="N972" s="384"/>
      <c r="O972" s="384"/>
      <c r="P972" s="384"/>
      <c r="Q972" s="384"/>
      <c r="R972" s="384"/>
      <c r="S972" s="385"/>
    </row>
    <row r="973" spans="1:24">
      <c r="A973" s="1">
        <f t="shared" ref="A973:B973" si="1019">A972</f>
        <v>20</v>
      </c>
      <c r="B973" s="1">
        <f t="shared" si="1019"/>
        <v>0</v>
      </c>
    </row>
    <row r="974" spans="1:24" ht="15" thickBot="1">
      <c r="A974" s="1">
        <f t="shared" ref="A974:B974" si="1020">A973</f>
        <v>20</v>
      </c>
      <c r="B974" s="1">
        <f t="shared" si="1020"/>
        <v>0</v>
      </c>
      <c r="C974" s="386" t="s">
        <v>64</v>
      </c>
      <c r="D974" s="386"/>
      <c r="Q974" s="323" t="s">
        <v>65</v>
      </c>
      <c r="R974" s="323"/>
      <c r="S974" s="323"/>
    </row>
    <row r="975" spans="1:24">
      <c r="A975" s="1">
        <f t="shared" ref="A975:B975" si="1021">A974</f>
        <v>20</v>
      </c>
      <c r="B975" s="1">
        <f t="shared" si="1021"/>
        <v>0</v>
      </c>
      <c r="C975" s="318" t="s">
        <v>66</v>
      </c>
      <c r="D975" s="361" t="s">
        <v>67</v>
      </c>
      <c r="E975" s="361"/>
      <c r="F975" s="361"/>
      <c r="G975" s="361"/>
      <c r="H975" s="361" t="s">
        <v>72</v>
      </c>
      <c r="I975" s="361"/>
      <c r="J975" s="361" t="s">
        <v>11</v>
      </c>
      <c r="K975" s="361"/>
      <c r="L975" s="361"/>
      <c r="M975" s="361"/>
      <c r="N975" s="361"/>
      <c r="O975" s="361"/>
      <c r="P975" s="361"/>
      <c r="Q975" s="361"/>
      <c r="R975" s="361"/>
      <c r="S975" s="365"/>
    </row>
    <row r="976" spans="1:24">
      <c r="A976" s="1">
        <f t="shared" ref="A976:B976" si="1022">A975</f>
        <v>20</v>
      </c>
      <c r="B976" s="1">
        <f t="shared" si="1022"/>
        <v>0</v>
      </c>
      <c r="C976" s="319"/>
      <c r="D976" s="387" t="s">
        <v>68</v>
      </c>
      <c r="E976" s="387"/>
      <c r="F976" s="387"/>
      <c r="G976" s="387"/>
      <c r="H976" s="388">
        <f>J1001</f>
        <v>0</v>
      </c>
      <c r="I976" s="388"/>
      <c r="J976" s="167"/>
      <c r="K976" s="167"/>
      <c r="L976" s="167"/>
      <c r="M976" s="167"/>
      <c r="N976" s="167"/>
      <c r="O976" s="167"/>
      <c r="P976" s="167"/>
      <c r="Q976" s="167"/>
      <c r="R976" s="167"/>
      <c r="S976" s="310"/>
    </row>
    <row r="977" spans="1:21">
      <c r="A977" s="1">
        <f t="shared" ref="A977:B977" si="1023">A976</f>
        <v>20</v>
      </c>
      <c r="B977" s="1">
        <f t="shared" si="1023"/>
        <v>0</v>
      </c>
      <c r="C977" s="319"/>
      <c r="D977" s="389" t="s">
        <v>135</v>
      </c>
      <c r="E977" s="389"/>
      <c r="F977" s="389"/>
      <c r="G977" s="389"/>
      <c r="H977" s="354"/>
      <c r="I977" s="354"/>
      <c r="J977" s="359"/>
      <c r="K977" s="359"/>
      <c r="L977" s="359"/>
      <c r="M977" s="359"/>
      <c r="N977" s="359"/>
      <c r="O977" s="359"/>
      <c r="P977" s="359"/>
      <c r="Q977" s="359"/>
      <c r="R977" s="359"/>
      <c r="S977" s="360"/>
    </row>
    <row r="978" spans="1:21">
      <c r="A978" s="1">
        <f t="shared" ref="A978:B978" si="1024">A977</f>
        <v>20</v>
      </c>
      <c r="B978" s="1">
        <f t="shared" si="1024"/>
        <v>0</v>
      </c>
      <c r="C978" s="319"/>
      <c r="D978" s="389" t="s">
        <v>69</v>
      </c>
      <c r="E978" s="389"/>
      <c r="F978" s="389"/>
      <c r="G978" s="389"/>
      <c r="H978" s="354"/>
      <c r="I978" s="354"/>
      <c r="J978" s="359"/>
      <c r="K978" s="359"/>
      <c r="L978" s="359"/>
      <c r="M978" s="359"/>
      <c r="N978" s="359"/>
      <c r="O978" s="359"/>
      <c r="P978" s="359"/>
      <c r="Q978" s="359"/>
      <c r="R978" s="359"/>
      <c r="S978" s="360"/>
    </row>
    <row r="979" spans="1:21" ht="15" thickBot="1">
      <c r="A979" s="1">
        <f t="shared" ref="A979:B979" si="1025">A978</f>
        <v>20</v>
      </c>
      <c r="B979" s="1">
        <f t="shared" si="1025"/>
        <v>0</v>
      </c>
      <c r="C979" s="319"/>
      <c r="D979" s="390" t="s">
        <v>70</v>
      </c>
      <c r="E979" s="390"/>
      <c r="F979" s="390"/>
      <c r="G979" s="390"/>
      <c r="H979" s="391">
        <f>H1001-SUM(H976:I978)</f>
        <v>0</v>
      </c>
      <c r="I979" s="391"/>
      <c r="J979" s="392"/>
      <c r="K979" s="392"/>
      <c r="L979" s="392"/>
      <c r="M979" s="392"/>
      <c r="N979" s="392"/>
      <c r="O979" s="392"/>
      <c r="P979" s="392"/>
      <c r="Q979" s="392"/>
      <c r="R979" s="392"/>
      <c r="S979" s="393"/>
    </row>
    <row r="980" spans="1:21" ht="15.6" thickTop="1" thickBot="1">
      <c r="A980" s="1">
        <f t="shared" ref="A980:B980" si="1026">A979</f>
        <v>20</v>
      </c>
      <c r="B980" s="1">
        <f t="shared" si="1026"/>
        <v>0</v>
      </c>
      <c r="C980" s="320"/>
      <c r="D980" s="394" t="s">
        <v>71</v>
      </c>
      <c r="E980" s="394"/>
      <c r="F980" s="394"/>
      <c r="G980" s="394"/>
      <c r="H980" s="340">
        <f>SUM(H976:I979)</f>
        <v>0</v>
      </c>
      <c r="I980" s="340"/>
      <c r="J980" s="344"/>
      <c r="K980" s="344"/>
      <c r="L980" s="344"/>
      <c r="M980" s="344"/>
      <c r="N980" s="344"/>
      <c r="O980" s="344"/>
      <c r="P980" s="344"/>
      <c r="Q980" s="344"/>
      <c r="R980" s="344"/>
      <c r="S980" s="345"/>
    </row>
    <row r="981" spans="1:21">
      <c r="A981" s="1">
        <f t="shared" ref="A981:B981" si="1027">A980</f>
        <v>20</v>
      </c>
      <c r="B981" s="1">
        <f t="shared" si="1027"/>
        <v>0</v>
      </c>
      <c r="C981" s="318" t="s">
        <v>164</v>
      </c>
      <c r="D981" s="361" t="s">
        <v>67</v>
      </c>
      <c r="E981" s="361"/>
      <c r="F981" s="361" t="s">
        <v>76</v>
      </c>
      <c r="G981" s="361"/>
      <c r="H981" s="361" t="s">
        <v>72</v>
      </c>
      <c r="I981" s="363"/>
      <c r="J981" s="364"/>
      <c r="K981" s="361"/>
      <c r="L981" s="361"/>
      <c r="M981" s="361"/>
      <c r="N981" s="361" t="s">
        <v>75</v>
      </c>
      <c r="O981" s="361"/>
      <c r="P981" s="361"/>
      <c r="Q981" s="361"/>
      <c r="R981" s="361"/>
      <c r="S981" s="365"/>
    </row>
    <row r="982" spans="1:21">
      <c r="A982" s="1">
        <f t="shared" ref="A982:B982" si="1028">A981</f>
        <v>20</v>
      </c>
      <c r="B982" s="1">
        <f t="shared" si="1028"/>
        <v>0</v>
      </c>
      <c r="C982" s="319"/>
      <c r="D982" s="362"/>
      <c r="E982" s="362"/>
      <c r="F982" s="362"/>
      <c r="G982" s="362"/>
      <c r="H982" s="362"/>
      <c r="I982" s="362"/>
      <c r="J982" s="367" t="s">
        <v>73</v>
      </c>
      <c r="K982" s="368"/>
      <c r="L982" s="368" t="s">
        <v>74</v>
      </c>
      <c r="M982" s="369"/>
      <c r="N982" s="362"/>
      <c r="O982" s="362"/>
      <c r="P982" s="362"/>
      <c r="Q982" s="362"/>
      <c r="R982" s="362"/>
      <c r="S982" s="366"/>
    </row>
    <row r="983" spans="1:21">
      <c r="A983" s="1">
        <f t="shared" ref="A983:B983" si="1029">A982</f>
        <v>20</v>
      </c>
      <c r="B983" s="1">
        <f t="shared" si="1029"/>
        <v>0</v>
      </c>
      <c r="C983" s="319"/>
      <c r="D983" s="328" t="s">
        <v>81</v>
      </c>
      <c r="E983" s="328"/>
      <c r="F983" s="328" t="s">
        <v>81</v>
      </c>
      <c r="G983" s="328"/>
      <c r="H983" s="347"/>
      <c r="I983" s="347"/>
      <c r="J983" s="348"/>
      <c r="K983" s="349"/>
      <c r="L983" s="350">
        <f>H983-J983</f>
        <v>0</v>
      </c>
      <c r="M983" s="351"/>
      <c r="N983" s="128"/>
      <c r="O983" s="128"/>
      <c r="P983" s="128"/>
      <c r="Q983" s="128"/>
      <c r="R983" s="128"/>
      <c r="S983" s="352"/>
      <c r="T983" s="49" t="str">
        <f>HLOOKUP(F956,リスト!$N$7:$AC$25,2,)</f>
        <v>対象外</v>
      </c>
      <c r="U983" s="47" t="str">
        <f t="shared" ref="U983:U1000" si="1030">IF(T983="対象外",IF(J983&gt;0,"補助対象外経費です!!",""),"")</f>
        <v/>
      </c>
    </row>
    <row r="984" spans="1:21">
      <c r="A984" s="1">
        <f t="shared" ref="A984:B984" si="1031">A983</f>
        <v>20</v>
      </c>
      <c r="B984" s="1">
        <f t="shared" si="1031"/>
        <v>0</v>
      </c>
      <c r="C984" s="319"/>
      <c r="D984" s="328" t="s">
        <v>92</v>
      </c>
      <c r="E984" s="328"/>
      <c r="F984" s="304" t="s">
        <v>77</v>
      </c>
      <c r="G984" s="304"/>
      <c r="H984" s="305"/>
      <c r="I984" s="305"/>
      <c r="J984" s="306"/>
      <c r="K984" s="307"/>
      <c r="L984" s="308">
        <f t="shared" ref="L984:L1000" si="1032">H984-J984</f>
        <v>0</v>
      </c>
      <c r="M984" s="309"/>
      <c r="N984" s="167"/>
      <c r="O984" s="167"/>
      <c r="P984" s="167"/>
      <c r="Q984" s="167"/>
      <c r="R984" s="167"/>
      <c r="S984" s="310"/>
      <c r="T984" s="49" t="str">
        <f>HLOOKUP(F956,リスト!$N$7:$AC$25,3,)</f>
        <v>対象</v>
      </c>
      <c r="U984" s="47" t="str">
        <f t="shared" si="1030"/>
        <v/>
      </c>
    </row>
    <row r="985" spans="1:21">
      <c r="A985" s="1">
        <f t="shared" ref="A985:B985" si="1033">A984</f>
        <v>20</v>
      </c>
      <c r="B985" s="1">
        <f t="shared" si="1033"/>
        <v>0</v>
      </c>
      <c r="C985" s="319"/>
      <c r="D985" s="328"/>
      <c r="E985" s="328"/>
      <c r="F985" s="353" t="s">
        <v>78</v>
      </c>
      <c r="G985" s="353"/>
      <c r="H985" s="354"/>
      <c r="I985" s="354"/>
      <c r="J985" s="355"/>
      <c r="K985" s="356"/>
      <c r="L985" s="357">
        <f t="shared" si="1032"/>
        <v>0</v>
      </c>
      <c r="M985" s="358"/>
      <c r="N985" s="359"/>
      <c r="O985" s="359"/>
      <c r="P985" s="359"/>
      <c r="Q985" s="359"/>
      <c r="R985" s="359"/>
      <c r="S985" s="360"/>
      <c r="T985" s="49" t="str">
        <f>HLOOKUP(F956,リスト!$N$7:$AC$25,4,)</f>
        <v>対象</v>
      </c>
      <c r="U985" s="47" t="str">
        <f t="shared" si="1030"/>
        <v/>
      </c>
    </row>
    <row r="986" spans="1:21">
      <c r="A986" s="1">
        <f t="shared" ref="A986:B986" si="1034">A985</f>
        <v>20</v>
      </c>
      <c r="B986" s="1">
        <f t="shared" si="1034"/>
        <v>0</v>
      </c>
      <c r="C986" s="319"/>
      <c r="D986" s="328"/>
      <c r="E986" s="328"/>
      <c r="F986" s="311" t="s">
        <v>79</v>
      </c>
      <c r="G986" s="311"/>
      <c r="H986" s="312"/>
      <c r="I986" s="312"/>
      <c r="J986" s="313"/>
      <c r="K986" s="314"/>
      <c r="L986" s="315">
        <f t="shared" si="1032"/>
        <v>0</v>
      </c>
      <c r="M986" s="316"/>
      <c r="N986" s="168"/>
      <c r="O986" s="168"/>
      <c r="P986" s="168"/>
      <c r="Q986" s="168"/>
      <c r="R986" s="168"/>
      <c r="S986" s="317"/>
      <c r="T986" s="49" t="str">
        <f>HLOOKUP(F956,リスト!$N$7:$AC$25,5,)</f>
        <v>対象</v>
      </c>
      <c r="U986" s="47" t="str">
        <f t="shared" si="1030"/>
        <v/>
      </c>
    </row>
    <row r="987" spans="1:21">
      <c r="A987" s="1">
        <f t="shared" ref="A987:B987" si="1035">A986</f>
        <v>20</v>
      </c>
      <c r="B987" s="1">
        <f t="shared" si="1035"/>
        <v>0</v>
      </c>
      <c r="C987" s="319"/>
      <c r="D987" s="328" t="s">
        <v>93</v>
      </c>
      <c r="E987" s="328"/>
      <c r="F987" s="304" t="s">
        <v>80</v>
      </c>
      <c r="G987" s="304"/>
      <c r="H987" s="305"/>
      <c r="I987" s="305"/>
      <c r="J987" s="306"/>
      <c r="K987" s="307"/>
      <c r="L987" s="308">
        <f t="shared" si="1032"/>
        <v>0</v>
      </c>
      <c r="M987" s="309"/>
      <c r="N987" s="167"/>
      <c r="O987" s="167"/>
      <c r="P987" s="167"/>
      <c r="Q987" s="167"/>
      <c r="R987" s="167"/>
      <c r="S987" s="310"/>
      <c r="T987" s="49" t="str">
        <f>HLOOKUP(F956,リスト!$N$7:$AC$25,6,)</f>
        <v>対象</v>
      </c>
      <c r="U987" s="47" t="str">
        <f t="shared" si="1030"/>
        <v/>
      </c>
    </row>
    <row r="988" spans="1:21">
      <c r="A988" s="1">
        <f t="shared" ref="A988:B988" si="1036">A987</f>
        <v>20</v>
      </c>
      <c r="B988" s="1">
        <f t="shared" si="1036"/>
        <v>0</v>
      </c>
      <c r="C988" s="319"/>
      <c r="D988" s="328"/>
      <c r="E988" s="328"/>
      <c r="F988" s="353" t="s">
        <v>82</v>
      </c>
      <c r="G988" s="353"/>
      <c r="H988" s="354"/>
      <c r="I988" s="354"/>
      <c r="J988" s="355"/>
      <c r="K988" s="356"/>
      <c r="L988" s="357">
        <f t="shared" si="1032"/>
        <v>0</v>
      </c>
      <c r="M988" s="358"/>
      <c r="N988" s="359"/>
      <c r="O988" s="359"/>
      <c r="P988" s="359"/>
      <c r="Q988" s="359"/>
      <c r="R988" s="359"/>
      <c r="S988" s="360"/>
      <c r="T988" s="49" t="str">
        <f>HLOOKUP(F956,リスト!$N$7:$AC$25,7,)</f>
        <v>対象外</v>
      </c>
      <c r="U988" s="47" t="str">
        <f t="shared" si="1030"/>
        <v/>
      </c>
    </row>
    <row r="989" spans="1:21" ht="14.4" customHeight="1">
      <c r="A989" s="1">
        <f t="shared" ref="A989:B989" si="1037">A988</f>
        <v>20</v>
      </c>
      <c r="B989" s="1">
        <f t="shared" si="1037"/>
        <v>0</v>
      </c>
      <c r="C989" s="319"/>
      <c r="D989" s="328"/>
      <c r="E989" s="328"/>
      <c r="F989" s="353" t="s">
        <v>162</v>
      </c>
      <c r="G989" s="353"/>
      <c r="H989" s="354"/>
      <c r="I989" s="354"/>
      <c r="J989" s="355"/>
      <c r="K989" s="356"/>
      <c r="L989" s="357">
        <f t="shared" si="1032"/>
        <v>0</v>
      </c>
      <c r="M989" s="358"/>
      <c r="N989" s="359"/>
      <c r="O989" s="359"/>
      <c r="P989" s="359"/>
      <c r="Q989" s="359"/>
      <c r="R989" s="359"/>
      <c r="S989" s="360"/>
      <c r="T989" s="49" t="str">
        <f>HLOOKUP(F956,リスト!$N$7:$AC$25,8,)</f>
        <v>対象</v>
      </c>
      <c r="U989" s="47" t="str">
        <f t="shared" si="1030"/>
        <v/>
      </c>
    </row>
    <row r="990" spans="1:21">
      <c r="A990" s="1">
        <f t="shared" ref="A990:B990" si="1038">A989</f>
        <v>20</v>
      </c>
      <c r="B990" s="1">
        <f t="shared" si="1038"/>
        <v>0</v>
      </c>
      <c r="C990" s="319"/>
      <c r="D990" s="328"/>
      <c r="E990" s="328"/>
      <c r="F990" s="311" t="s">
        <v>83</v>
      </c>
      <c r="G990" s="311"/>
      <c r="H990" s="312"/>
      <c r="I990" s="312"/>
      <c r="J990" s="313"/>
      <c r="K990" s="314"/>
      <c r="L990" s="315">
        <f t="shared" si="1032"/>
        <v>0</v>
      </c>
      <c r="M990" s="316"/>
      <c r="N990" s="168"/>
      <c r="O990" s="168"/>
      <c r="P990" s="168"/>
      <c r="Q990" s="168"/>
      <c r="R990" s="168"/>
      <c r="S990" s="317"/>
      <c r="T990" s="49" t="str">
        <f>HLOOKUP(F956,リスト!$N$7:$AC$25,9,)</f>
        <v>対象</v>
      </c>
      <c r="U990" s="47" t="str">
        <f t="shared" si="1030"/>
        <v/>
      </c>
    </row>
    <row r="991" spans="1:21">
      <c r="A991" s="1">
        <f t="shared" ref="A991:B991" si="1039">A990</f>
        <v>20</v>
      </c>
      <c r="B991" s="1">
        <f t="shared" si="1039"/>
        <v>0</v>
      </c>
      <c r="C991" s="319"/>
      <c r="D991" s="328" t="s">
        <v>94</v>
      </c>
      <c r="E991" s="328"/>
      <c r="F991" s="304" t="s">
        <v>84</v>
      </c>
      <c r="G991" s="304"/>
      <c r="H991" s="305"/>
      <c r="I991" s="305"/>
      <c r="J991" s="306"/>
      <c r="K991" s="307"/>
      <c r="L991" s="308">
        <f t="shared" si="1032"/>
        <v>0</v>
      </c>
      <c r="M991" s="309"/>
      <c r="N991" s="167"/>
      <c r="O991" s="167"/>
      <c r="P991" s="167"/>
      <c r="Q991" s="167"/>
      <c r="R991" s="167"/>
      <c r="S991" s="310"/>
      <c r="T991" s="49" t="str">
        <f>HLOOKUP(F956,リスト!$N$7:$AC$25,10,)</f>
        <v>対象</v>
      </c>
      <c r="U991" s="47" t="str">
        <f t="shared" si="1030"/>
        <v/>
      </c>
    </row>
    <row r="992" spans="1:21">
      <c r="A992" s="1">
        <f t="shared" ref="A992:B992" si="1040">A991</f>
        <v>20</v>
      </c>
      <c r="B992" s="1">
        <f t="shared" si="1040"/>
        <v>0</v>
      </c>
      <c r="C992" s="319"/>
      <c r="D992" s="328"/>
      <c r="E992" s="328"/>
      <c r="F992" s="353" t="s">
        <v>85</v>
      </c>
      <c r="G992" s="353"/>
      <c r="H992" s="354"/>
      <c r="I992" s="354"/>
      <c r="J992" s="355"/>
      <c r="K992" s="356"/>
      <c r="L992" s="357">
        <f t="shared" si="1032"/>
        <v>0</v>
      </c>
      <c r="M992" s="358"/>
      <c r="N992" s="359"/>
      <c r="O992" s="359"/>
      <c r="P992" s="359"/>
      <c r="Q992" s="359"/>
      <c r="R992" s="359"/>
      <c r="S992" s="360"/>
      <c r="T992" s="49" t="str">
        <f>HLOOKUP(F956,リスト!$N$7:$AC$25,11,)</f>
        <v>対象外</v>
      </c>
      <c r="U992" s="47" t="str">
        <f t="shared" si="1030"/>
        <v/>
      </c>
    </row>
    <row r="993" spans="1:22">
      <c r="A993" s="1">
        <f t="shared" ref="A993:B993" si="1041">A992</f>
        <v>20</v>
      </c>
      <c r="B993" s="1">
        <f t="shared" si="1041"/>
        <v>0</v>
      </c>
      <c r="C993" s="319"/>
      <c r="D993" s="328"/>
      <c r="E993" s="328"/>
      <c r="F993" s="311" t="s">
        <v>86</v>
      </c>
      <c r="G993" s="311"/>
      <c r="H993" s="312"/>
      <c r="I993" s="312"/>
      <c r="J993" s="313"/>
      <c r="K993" s="314"/>
      <c r="L993" s="315">
        <f t="shared" si="1032"/>
        <v>0</v>
      </c>
      <c r="M993" s="316"/>
      <c r="N993" s="168"/>
      <c r="O993" s="168"/>
      <c r="P993" s="168"/>
      <c r="Q993" s="168"/>
      <c r="R993" s="168"/>
      <c r="S993" s="317"/>
      <c r="T993" s="49" t="str">
        <f>HLOOKUP(F956,リスト!$N$7:$AC$25,12,)</f>
        <v>対象</v>
      </c>
      <c r="U993" s="47" t="str">
        <f t="shared" si="1030"/>
        <v/>
      </c>
    </row>
    <row r="994" spans="1:22">
      <c r="A994" s="1">
        <f t="shared" ref="A994:B994" si="1042">A993</f>
        <v>20</v>
      </c>
      <c r="B994" s="1">
        <f t="shared" si="1042"/>
        <v>0</v>
      </c>
      <c r="C994" s="319"/>
      <c r="D994" s="328" t="s">
        <v>95</v>
      </c>
      <c r="E994" s="328"/>
      <c r="F994" s="328" t="s">
        <v>95</v>
      </c>
      <c r="G994" s="328"/>
      <c r="H994" s="347"/>
      <c r="I994" s="347"/>
      <c r="J994" s="348"/>
      <c r="K994" s="349"/>
      <c r="L994" s="350">
        <f t="shared" si="1032"/>
        <v>0</v>
      </c>
      <c r="M994" s="351"/>
      <c r="N994" s="128"/>
      <c r="O994" s="128"/>
      <c r="P994" s="128"/>
      <c r="Q994" s="128"/>
      <c r="R994" s="128"/>
      <c r="S994" s="352"/>
      <c r="T994" s="49" t="str">
        <f>HLOOKUP(F956,リスト!$N$7:$AC$25,13,)</f>
        <v>対象外</v>
      </c>
      <c r="U994" s="47" t="str">
        <f t="shared" si="1030"/>
        <v/>
      </c>
    </row>
    <row r="995" spans="1:22">
      <c r="A995" s="1">
        <f t="shared" ref="A995:B995" si="1043">A994</f>
        <v>20</v>
      </c>
      <c r="B995" s="1">
        <f t="shared" si="1043"/>
        <v>0</v>
      </c>
      <c r="C995" s="319"/>
      <c r="D995" s="327" t="s">
        <v>98</v>
      </c>
      <c r="E995" s="328"/>
      <c r="F995" s="304" t="s">
        <v>87</v>
      </c>
      <c r="G995" s="304"/>
      <c r="H995" s="305"/>
      <c r="I995" s="305"/>
      <c r="J995" s="306"/>
      <c r="K995" s="307"/>
      <c r="L995" s="308">
        <f t="shared" si="1032"/>
        <v>0</v>
      </c>
      <c r="M995" s="309"/>
      <c r="N995" s="167"/>
      <c r="O995" s="167"/>
      <c r="P995" s="167"/>
      <c r="Q995" s="167"/>
      <c r="R995" s="167"/>
      <c r="S995" s="310"/>
      <c r="T995" s="49" t="str">
        <f>HLOOKUP(F956,リスト!$N$7:$AC$25,14,)</f>
        <v>対象</v>
      </c>
      <c r="U995" s="47" t="str">
        <f t="shared" si="1030"/>
        <v/>
      </c>
    </row>
    <row r="996" spans="1:22">
      <c r="A996" s="1">
        <f t="shared" ref="A996:B996" si="1044">A995</f>
        <v>20</v>
      </c>
      <c r="B996" s="1">
        <f t="shared" si="1044"/>
        <v>0</v>
      </c>
      <c r="C996" s="319"/>
      <c r="D996" s="328"/>
      <c r="E996" s="328"/>
      <c r="F996" s="311" t="s">
        <v>88</v>
      </c>
      <c r="G996" s="311"/>
      <c r="H996" s="312"/>
      <c r="I996" s="312"/>
      <c r="J996" s="313"/>
      <c r="K996" s="314"/>
      <c r="L996" s="315">
        <f t="shared" si="1032"/>
        <v>0</v>
      </c>
      <c r="M996" s="316"/>
      <c r="N996" s="168"/>
      <c r="O996" s="168"/>
      <c r="P996" s="168"/>
      <c r="Q996" s="168"/>
      <c r="R996" s="168"/>
      <c r="S996" s="317"/>
      <c r="T996" s="49" t="str">
        <f>HLOOKUP(F956,リスト!$N$7:$AC$25,15,)</f>
        <v>対象</v>
      </c>
      <c r="U996" s="47" t="str">
        <f t="shared" si="1030"/>
        <v/>
      </c>
    </row>
    <row r="997" spans="1:22">
      <c r="A997" s="1">
        <f t="shared" ref="A997:B997" si="1045">A996</f>
        <v>20</v>
      </c>
      <c r="B997" s="1">
        <f t="shared" si="1045"/>
        <v>0</v>
      </c>
      <c r="C997" s="319"/>
      <c r="D997" s="346" t="s">
        <v>96</v>
      </c>
      <c r="E997" s="346"/>
      <c r="F997" s="328" t="s">
        <v>89</v>
      </c>
      <c r="G997" s="328"/>
      <c r="H997" s="347"/>
      <c r="I997" s="347"/>
      <c r="J997" s="348"/>
      <c r="K997" s="349"/>
      <c r="L997" s="350">
        <f t="shared" si="1032"/>
        <v>0</v>
      </c>
      <c r="M997" s="351"/>
      <c r="N997" s="128"/>
      <c r="O997" s="128"/>
      <c r="P997" s="128"/>
      <c r="Q997" s="128"/>
      <c r="R997" s="128"/>
      <c r="S997" s="352"/>
      <c r="T997" s="49" t="str">
        <f>HLOOKUP(F956,リスト!$N$7:$AC$25,16,)</f>
        <v>対象</v>
      </c>
      <c r="U997" s="47" t="str">
        <f t="shared" si="1030"/>
        <v/>
      </c>
    </row>
    <row r="998" spans="1:22">
      <c r="A998" s="1">
        <f t="shared" ref="A998:B998" si="1046">A997</f>
        <v>20</v>
      </c>
      <c r="B998" s="1">
        <f t="shared" si="1046"/>
        <v>0</v>
      </c>
      <c r="C998" s="319"/>
      <c r="D998" s="328" t="s">
        <v>97</v>
      </c>
      <c r="E998" s="328"/>
      <c r="F998" s="304" t="s">
        <v>90</v>
      </c>
      <c r="G998" s="304"/>
      <c r="H998" s="305"/>
      <c r="I998" s="305"/>
      <c r="J998" s="306"/>
      <c r="K998" s="307"/>
      <c r="L998" s="308">
        <f t="shared" si="1032"/>
        <v>0</v>
      </c>
      <c r="M998" s="309"/>
      <c r="N998" s="167"/>
      <c r="O998" s="167"/>
      <c r="P998" s="167"/>
      <c r="Q998" s="167"/>
      <c r="R998" s="167"/>
      <c r="S998" s="310"/>
      <c r="T998" s="49" t="str">
        <f>HLOOKUP(F956,リスト!$N$7:$AC$25,17,)</f>
        <v>対象</v>
      </c>
      <c r="U998" s="47" t="str">
        <f t="shared" si="1030"/>
        <v/>
      </c>
    </row>
    <row r="999" spans="1:22">
      <c r="A999" s="1">
        <f t="shared" ref="A999:B999" si="1047">A998</f>
        <v>20</v>
      </c>
      <c r="B999" s="1">
        <f t="shared" si="1047"/>
        <v>0</v>
      </c>
      <c r="C999" s="319"/>
      <c r="D999" s="328"/>
      <c r="E999" s="328"/>
      <c r="F999" s="311" t="s">
        <v>91</v>
      </c>
      <c r="G999" s="311"/>
      <c r="H999" s="312"/>
      <c r="I999" s="312"/>
      <c r="J999" s="313"/>
      <c r="K999" s="314"/>
      <c r="L999" s="315">
        <f t="shared" si="1032"/>
        <v>0</v>
      </c>
      <c r="M999" s="316"/>
      <c r="N999" s="168"/>
      <c r="O999" s="168"/>
      <c r="P999" s="168"/>
      <c r="Q999" s="168"/>
      <c r="R999" s="168"/>
      <c r="S999" s="317"/>
      <c r="T999" s="49" t="str">
        <f>HLOOKUP(F956,リスト!$N$7:$AC$25,18,)</f>
        <v>対象外</v>
      </c>
      <c r="U999" s="47" t="str">
        <f t="shared" si="1030"/>
        <v/>
      </c>
    </row>
    <row r="1000" spans="1:22" ht="15" thickBot="1">
      <c r="A1000" s="1">
        <f t="shared" ref="A1000:B1000" si="1048">A999</f>
        <v>20</v>
      </c>
      <c r="B1000" s="1">
        <f t="shared" si="1048"/>
        <v>0</v>
      </c>
      <c r="C1000" s="319"/>
      <c r="D1000" s="329" t="s">
        <v>70</v>
      </c>
      <c r="E1000" s="329"/>
      <c r="F1000" s="329" t="s">
        <v>70</v>
      </c>
      <c r="G1000" s="329"/>
      <c r="H1000" s="330"/>
      <c r="I1000" s="330"/>
      <c r="J1000" s="331"/>
      <c r="K1000" s="332"/>
      <c r="L1000" s="333">
        <f t="shared" si="1032"/>
        <v>0</v>
      </c>
      <c r="M1000" s="334"/>
      <c r="N1000" s="335"/>
      <c r="O1000" s="335"/>
      <c r="P1000" s="335"/>
      <c r="Q1000" s="335"/>
      <c r="R1000" s="335"/>
      <c r="S1000" s="336"/>
      <c r="T1000" s="49" t="str">
        <f>HLOOKUP(F956,リスト!$N$7:$AC$25,19,)</f>
        <v>対象</v>
      </c>
      <c r="U1000" s="47" t="str">
        <f t="shared" si="1030"/>
        <v/>
      </c>
    </row>
    <row r="1001" spans="1:22" ht="15.6" thickTop="1" thickBot="1">
      <c r="A1001" s="1">
        <f t="shared" ref="A1001:B1001" si="1049">A1000</f>
        <v>20</v>
      </c>
      <c r="B1001" s="1">
        <f t="shared" si="1049"/>
        <v>0</v>
      </c>
      <c r="C1001" s="320"/>
      <c r="D1001" s="337" t="s">
        <v>71</v>
      </c>
      <c r="E1001" s="338"/>
      <c r="F1001" s="338"/>
      <c r="G1001" s="339"/>
      <c r="H1001" s="340">
        <f>SUM(H983:I1000)</f>
        <v>0</v>
      </c>
      <c r="I1001" s="340"/>
      <c r="J1001" s="341">
        <f t="shared" ref="J1001" si="1050">SUM(J983:K1000)</f>
        <v>0</v>
      </c>
      <c r="K1001" s="342"/>
      <c r="L1001" s="342">
        <f t="shared" ref="L1001" si="1051">SUM(L983:M1000)</f>
        <v>0</v>
      </c>
      <c r="M1001" s="343"/>
      <c r="N1001" s="344"/>
      <c r="O1001" s="344"/>
      <c r="P1001" s="344"/>
      <c r="Q1001" s="344"/>
      <c r="R1001" s="344"/>
      <c r="S1001" s="345"/>
      <c r="T1001" s="49"/>
    </row>
    <row r="1002" spans="1:22">
      <c r="A1002" s="1">
        <f>F1005</f>
        <v>21</v>
      </c>
      <c r="B1002" s="1">
        <f>IF(H1026&gt;0,1,0)</f>
        <v>0</v>
      </c>
      <c r="C1002" s="179" t="s">
        <v>41</v>
      </c>
      <c r="D1002" s="179"/>
      <c r="E1002" s="179"/>
      <c r="U1002" s="11" t="s">
        <v>43</v>
      </c>
      <c r="V1002" s="11" t="s">
        <v>157</v>
      </c>
    </row>
    <row r="1003" spans="1:22">
      <c r="A1003" s="1">
        <f>A1002</f>
        <v>21</v>
      </c>
      <c r="B1003" s="1">
        <f>B1002</f>
        <v>0</v>
      </c>
      <c r="C1003" s="223" t="str">
        <f>"トップスポーツクラブ強化事業　"&amp;基本!$G$24</f>
        <v>トップスポーツクラブ強化事業　事業計画書</v>
      </c>
      <c r="D1003" s="223"/>
      <c r="E1003" s="223"/>
      <c r="F1003" s="223"/>
      <c r="G1003" s="223"/>
      <c r="H1003" s="223"/>
      <c r="I1003" s="223"/>
      <c r="J1003" s="223"/>
      <c r="K1003" s="223"/>
      <c r="L1003" s="223"/>
      <c r="M1003" s="223"/>
      <c r="N1003" s="223"/>
      <c r="O1003" s="223"/>
      <c r="P1003" s="223"/>
      <c r="Q1003" s="223"/>
      <c r="R1003" s="223"/>
      <c r="S1003" s="223"/>
      <c r="U1003" s="16" t="str">
        <f t="shared" ref="U1003:V1006" si="1052">IF(U953="","",U953)</f>
        <v>トップスポーツクラブ強化事業</v>
      </c>
      <c r="V1003" s="16" t="str">
        <f t="shared" si="1052"/>
        <v>トップクラブ</v>
      </c>
    </row>
    <row r="1004" spans="1:22" ht="15" thickBot="1">
      <c r="A1004" s="1">
        <f t="shared" ref="A1004:B1004" si="1053">A1003</f>
        <v>21</v>
      </c>
      <c r="B1004" s="1">
        <f t="shared" si="1053"/>
        <v>0</v>
      </c>
      <c r="C1004" s="386" t="s">
        <v>42</v>
      </c>
      <c r="D1004" s="386"/>
      <c r="U1004" s="28" t="str">
        <f t="shared" si="1052"/>
        <v/>
      </c>
      <c r="V1004" s="28" t="str">
        <f t="shared" si="1052"/>
        <v/>
      </c>
    </row>
    <row r="1005" spans="1:22" ht="15" thickBot="1">
      <c r="A1005" s="1">
        <f t="shared" ref="A1005:B1005" si="1054">A1004</f>
        <v>21</v>
      </c>
      <c r="B1005" s="1">
        <f t="shared" si="1054"/>
        <v>0</v>
      </c>
      <c r="C1005" s="413" t="s">
        <v>44</v>
      </c>
      <c r="D1005" s="414"/>
      <c r="E1005" s="414"/>
      <c r="F1005" s="415">
        <f>F955+1</f>
        <v>21</v>
      </c>
      <c r="G1005" s="416"/>
      <c r="U1005" s="28" t="str">
        <f t="shared" si="1052"/>
        <v/>
      </c>
      <c r="V1005" s="28" t="str">
        <f t="shared" si="1052"/>
        <v/>
      </c>
    </row>
    <row r="1006" spans="1:22">
      <c r="A1006" s="1">
        <f t="shared" ref="A1006:B1006" si="1055">A1005</f>
        <v>21</v>
      </c>
      <c r="B1006" s="1">
        <f t="shared" si="1055"/>
        <v>0</v>
      </c>
      <c r="C1006" s="417" t="s">
        <v>43</v>
      </c>
      <c r="D1006" s="361"/>
      <c r="E1006" s="361"/>
      <c r="F1006" s="418" t="s">
        <v>26</v>
      </c>
      <c r="G1006" s="418"/>
      <c r="H1006" s="418"/>
      <c r="I1006" s="418"/>
      <c r="J1006" s="418"/>
      <c r="K1006" s="418"/>
      <c r="L1006" s="418"/>
      <c r="M1006" s="361" t="s">
        <v>47</v>
      </c>
      <c r="N1006" s="361"/>
      <c r="O1006" s="361"/>
      <c r="P1006" s="418"/>
      <c r="Q1006" s="418"/>
      <c r="R1006" s="418"/>
      <c r="S1006" s="419"/>
      <c r="T1006" s="64" t="str">
        <f>IF(F1006="","",VLOOKUP(F1006,U1003:V1006,2,))</f>
        <v>トップクラブ</v>
      </c>
      <c r="U1006" s="18" t="str">
        <f t="shared" si="1052"/>
        <v/>
      </c>
      <c r="V1006" s="18" t="str">
        <f t="shared" si="1052"/>
        <v/>
      </c>
    </row>
    <row r="1007" spans="1:22">
      <c r="A1007" s="1">
        <f t="shared" ref="A1007:B1007" si="1056">A1006</f>
        <v>21</v>
      </c>
      <c r="B1007" s="1">
        <f t="shared" si="1056"/>
        <v>0</v>
      </c>
      <c r="C1007" s="404" t="s">
        <v>141</v>
      </c>
      <c r="D1007" s="405"/>
      <c r="E1007" s="403"/>
      <c r="F1007" s="406"/>
      <c r="G1007" s="407"/>
      <c r="H1007" s="407"/>
      <c r="I1007" s="407"/>
      <c r="J1007" s="407"/>
      <c r="K1007" s="407"/>
      <c r="L1007" s="407"/>
      <c r="M1007" s="407"/>
      <c r="N1007" s="407"/>
      <c r="O1007" s="407"/>
      <c r="P1007" s="407"/>
      <c r="Q1007" s="407"/>
      <c r="R1007" s="407"/>
      <c r="S1007" s="408"/>
      <c r="U1007" s="50"/>
    </row>
    <row r="1008" spans="1:22">
      <c r="A1008" s="1">
        <f t="shared" ref="A1008:B1008" si="1057">A1007</f>
        <v>21</v>
      </c>
      <c r="B1008" s="1">
        <f t="shared" si="1057"/>
        <v>0</v>
      </c>
      <c r="C1008" s="398" t="s">
        <v>45</v>
      </c>
      <c r="D1008" s="362"/>
      <c r="E1008" s="362"/>
      <c r="F1008" s="409"/>
      <c r="G1008" s="410"/>
      <c r="H1008" s="410"/>
      <c r="I1008" s="20" t="str">
        <f>IF(F1008="","～",IF(J1008="","","～"))</f>
        <v>～</v>
      </c>
      <c r="J1008" s="410"/>
      <c r="K1008" s="410"/>
      <c r="L1008" s="410"/>
      <c r="M1008" s="21" t="s">
        <v>46</v>
      </c>
      <c r="N1008" s="411" t="str">
        <f>IF(T1008=1,IF(F1008="","",IF(J1008="","",IF(F1008=J1008,"日帰り",(J1008-F1008)&amp;"泊"&amp;(J1008-F1008+1)&amp;"日"))),"")</f>
        <v/>
      </c>
      <c r="O1008" s="411"/>
      <c r="P1008" s="411"/>
      <c r="Q1008" s="13" t="s">
        <v>62</v>
      </c>
      <c r="R1008" s="192"/>
      <c r="S1008" s="412"/>
      <c r="T1008" s="48">
        <v>0</v>
      </c>
    </row>
    <row r="1009" spans="1:24">
      <c r="A1009" s="1">
        <f t="shared" ref="A1009:B1009" si="1058">A1008</f>
        <v>21</v>
      </c>
      <c r="B1009" s="1">
        <f t="shared" si="1058"/>
        <v>0</v>
      </c>
      <c r="C1009" s="398" t="s">
        <v>48</v>
      </c>
      <c r="D1009" s="387" t="s">
        <v>49</v>
      </c>
      <c r="E1009" s="387"/>
      <c r="F1009" s="399"/>
      <c r="G1009" s="399"/>
      <c r="H1009" s="399"/>
      <c r="I1009" s="399"/>
      <c r="J1009" s="399"/>
      <c r="K1009" s="399"/>
      <c r="L1009" s="399"/>
      <c r="M1009" s="399"/>
      <c r="N1009" s="399"/>
      <c r="O1009" s="399"/>
      <c r="P1009" s="399"/>
      <c r="Q1009" s="399"/>
      <c r="R1009" s="399"/>
      <c r="S1009" s="400"/>
      <c r="U1009" s="154" t="s">
        <v>47</v>
      </c>
      <c r="V1009" s="154"/>
      <c r="W1009" s="154"/>
      <c r="X1009" s="154"/>
    </row>
    <row r="1010" spans="1:24">
      <c r="A1010" s="1">
        <f t="shared" ref="A1010:B1010" si="1059">A1009</f>
        <v>21</v>
      </c>
      <c r="B1010" s="1">
        <f t="shared" si="1059"/>
        <v>0</v>
      </c>
      <c r="C1010" s="398"/>
      <c r="D1010" s="395" t="s">
        <v>7</v>
      </c>
      <c r="E1010" s="395"/>
      <c r="F1010" s="396"/>
      <c r="G1010" s="396"/>
      <c r="H1010" s="396"/>
      <c r="I1010" s="396"/>
      <c r="J1010" s="396"/>
      <c r="K1010" s="396"/>
      <c r="L1010" s="396"/>
      <c r="M1010" s="396"/>
      <c r="N1010" s="396"/>
      <c r="O1010" s="396"/>
      <c r="P1010" s="396"/>
      <c r="Q1010" s="396"/>
      <c r="R1010" s="396"/>
      <c r="S1010" s="397"/>
      <c r="U1010" s="61" t="str">
        <f>U1003</f>
        <v>トップスポーツクラブ強化事業</v>
      </c>
      <c r="V1010" s="61" t="str">
        <f>U1004</f>
        <v/>
      </c>
      <c r="W1010" s="61" t="str">
        <f>U1005</f>
        <v/>
      </c>
      <c r="X1010" s="61" t="str">
        <f>U1006</f>
        <v/>
      </c>
    </row>
    <row r="1011" spans="1:24">
      <c r="A1011" s="1">
        <f t="shared" ref="A1011:B1011" si="1060">A1010</f>
        <v>21</v>
      </c>
      <c r="B1011" s="1">
        <f t="shared" si="1060"/>
        <v>0</v>
      </c>
      <c r="C1011" s="398" t="s">
        <v>50</v>
      </c>
      <c r="D1011" s="387" t="s">
        <v>49</v>
      </c>
      <c r="E1011" s="387"/>
      <c r="F1011" s="399"/>
      <c r="G1011" s="399"/>
      <c r="H1011" s="399"/>
      <c r="I1011" s="399"/>
      <c r="J1011" s="399"/>
      <c r="K1011" s="399"/>
      <c r="L1011" s="399"/>
      <c r="M1011" s="399"/>
      <c r="N1011" s="399"/>
      <c r="O1011" s="399"/>
      <c r="P1011" s="399"/>
      <c r="Q1011" s="399"/>
      <c r="R1011" s="399"/>
      <c r="S1011" s="400"/>
      <c r="U1011" s="6" t="str">
        <f t="shared" ref="U1011:X1014" si="1061">IF(U961="","",U961)</f>
        <v>①強化活動</v>
      </c>
      <c r="V1011" s="6" t="str">
        <f t="shared" si="1061"/>
        <v/>
      </c>
      <c r="W1011" s="6" t="str">
        <f t="shared" si="1061"/>
        <v/>
      </c>
      <c r="X1011" s="6" t="str">
        <f t="shared" si="1061"/>
        <v/>
      </c>
    </row>
    <row r="1012" spans="1:24">
      <c r="A1012" s="1">
        <f t="shared" ref="A1012:B1012" si="1062">A1011</f>
        <v>21</v>
      </c>
      <c r="B1012" s="1">
        <f t="shared" si="1062"/>
        <v>0</v>
      </c>
      <c r="C1012" s="398"/>
      <c r="D1012" s="395" t="s">
        <v>7</v>
      </c>
      <c r="E1012" s="395"/>
      <c r="F1012" s="396"/>
      <c r="G1012" s="396"/>
      <c r="H1012" s="396"/>
      <c r="I1012" s="396"/>
      <c r="J1012" s="396"/>
      <c r="K1012" s="396"/>
      <c r="L1012" s="396"/>
      <c r="M1012" s="396"/>
      <c r="N1012" s="396"/>
      <c r="O1012" s="396"/>
      <c r="P1012" s="396"/>
      <c r="Q1012" s="396"/>
      <c r="R1012" s="396"/>
      <c r="S1012" s="397"/>
      <c r="U1012" s="8" t="str">
        <f t="shared" si="1061"/>
        <v>②トップ招へい</v>
      </c>
      <c r="V1012" s="8" t="str">
        <f t="shared" si="1061"/>
        <v/>
      </c>
      <c r="W1012" s="8" t="str">
        <f t="shared" si="1061"/>
        <v/>
      </c>
      <c r="X1012" s="8" t="str">
        <f t="shared" si="1061"/>
        <v/>
      </c>
    </row>
    <row r="1013" spans="1:24">
      <c r="A1013" s="1">
        <f t="shared" ref="A1013:B1013" si="1063">A1012</f>
        <v>21</v>
      </c>
      <c r="B1013" s="1">
        <f t="shared" si="1063"/>
        <v>0</v>
      </c>
      <c r="C1013" s="401" t="s">
        <v>51</v>
      </c>
      <c r="D1013" s="362" t="s">
        <v>52</v>
      </c>
      <c r="E1013" s="362"/>
      <c r="F1013" s="362" t="s">
        <v>55</v>
      </c>
      <c r="G1013" s="402"/>
      <c r="H1013" s="369" t="s">
        <v>56</v>
      </c>
      <c r="I1013" s="367"/>
      <c r="J1013" s="403" t="s">
        <v>57</v>
      </c>
      <c r="K1013" s="402"/>
      <c r="L1013" s="369" t="s">
        <v>58</v>
      </c>
      <c r="M1013" s="367"/>
      <c r="N1013" s="403" t="s">
        <v>59</v>
      </c>
      <c r="O1013" s="402"/>
      <c r="P1013" s="369" t="s">
        <v>60</v>
      </c>
      <c r="Q1013" s="362"/>
      <c r="R1013" s="403" t="s">
        <v>32</v>
      </c>
      <c r="S1013" s="366"/>
      <c r="U1013" s="8" t="str">
        <f t="shared" si="1061"/>
        <v/>
      </c>
      <c r="V1013" s="8" t="str">
        <f t="shared" si="1061"/>
        <v/>
      </c>
      <c r="W1013" s="8" t="str">
        <f t="shared" si="1061"/>
        <v/>
      </c>
      <c r="X1013" s="8" t="str">
        <f t="shared" si="1061"/>
        <v/>
      </c>
    </row>
    <row r="1014" spans="1:24">
      <c r="A1014" s="1">
        <f t="shared" ref="A1014:B1014" si="1064">A1013</f>
        <v>21</v>
      </c>
      <c r="B1014" s="1">
        <f t="shared" si="1064"/>
        <v>0</v>
      </c>
      <c r="C1014" s="398"/>
      <c r="D1014" s="387" t="s">
        <v>53</v>
      </c>
      <c r="E1014" s="387"/>
      <c r="F1014" s="51" t="s">
        <v>134</v>
      </c>
      <c r="G1014" s="22" t="s">
        <v>61</v>
      </c>
      <c r="H1014" s="53" t="s">
        <v>134</v>
      </c>
      <c r="I1014" s="23" t="s">
        <v>61</v>
      </c>
      <c r="J1014" s="55" t="s">
        <v>134</v>
      </c>
      <c r="K1014" s="22" t="s">
        <v>61</v>
      </c>
      <c r="L1014" s="53" t="s">
        <v>134</v>
      </c>
      <c r="M1014" s="23" t="s">
        <v>61</v>
      </c>
      <c r="N1014" s="55" t="s">
        <v>134</v>
      </c>
      <c r="O1014" s="22" t="s">
        <v>61</v>
      </c>
      <c r="P1014" s="53" t="s">
        <v>134</v>
      </c>
      <c r="Q1014" s="24" t="s">
        <v>61</v>
      </c>
      <c r="R1014" s="22">
        <f>指導者!AD$35</f>
        <v>0</v>
      </c>
      <c r="S1014" s="29" t="s">
        <v>61</v>
      </c>
      <c r="U1014" s="10" t="str">
        <f t="shared" si="1061"/>
        <v/>
      </c>
      <c r="V1014" s="10" t="str">
        <f t="shared" si="1061"/>
        <v/>
      </c>
      <c r="W1014" s="10" t="str">
        <f t="shared" si="1061"/>
        <v/>
      </c>
      <c r="X1014" s="10" t="str">
        <f t="shared" si="1061"/>
        <v/>
      </c>
    </row>
    <row r="1015" spans="1:24">
      <c r="A1015" s="1">
        <f t="shared" ref="A1015:B1015" si="1065">A1014</f>
        <v>21</v>
      </c>
      <c r="B1015" s="1">
        <f t="shared" si="1065"/>
        <v>0</v>
      </c>
      <c r="C1015" s="398"/>
      <c r="D1015" s="395" t="s">
        <v>54</v>
      </c>
      <c r="E1015" s="395"/>
      <c r="F1015" s="52" t="s">
        <v>134</v>
      </c>
      <c r="G1015" s="25" t="s">
        <v>61</v>
      </c>
      <c r="H1015" s="54" t="s">
        <v>134</v>
      </c>
      <c r="I1015" s="26" t="s">
        <v>61</v>
      </c>
      <c r="J1015" s="56" t="s">
        <v>134</v>
      </c>
      <c r="K1015" s="25" t="s">
        <v>61</v>
      </c>
      <c r="L1015" s="54" t="s">
        <v>134</v>
      </c>
      <c r="M1015" s="26" t="s">
        <v>61</v>
      </c>
      <c r="N1015" s="56" t="s">
        <v>134</v>
      </c>
      <c r="O1015" s="25" t="s">
        <v>61</v>
      </c>
      <c r="P1015" s="54" t="s">
        <v>134</v>
      </c>
      <c r="Q1015" s="27" t="s">
        <v>61</v>
      </c>
      <c r="R1015" s="25">
        <f>選手!AD$332</f>
        <v>0</v>
      </c>
      <c r="S1015" s="30" t="s">
        <v>61</v>
      </c>
    </row>
    <row r="1016" spans="1:24">
      <c r="A1016" s="1">
        <f t="shared" ref="A1016:B1016" si="1066">A1015</f>
        <v>21</v>
      </c>
      <c r="B1016" s="1">
        <f t="shared" si="1066"/>
        <v>0</v>
      </c>
      <c r="C1016" s="370" t="s">
        <v>63</v>
      </c>
      <c r="D1016" s="371"/>
      <c r="E1016" s="372"/>
      <c r="F1016" s="287"/>
      <c r="G1016" s="379"/>
      <c r="H1016" s="379"/>
      <c r="I1016" s="379"/>
      <c r="J1016" s="379"/>
      <c r="K1016" s="379"/>
      <c r="L1016" s="379"/>
      <c r="M1016" s="379"/>
      <c r="N1016" s="379"/>
      <c r="O1016" s="379"/>
      <c r="P1016" s="379"/>
      <c r="Q1016" s="379"/>
      <c r="R1016" s="379"/>
      <c r="S1016" s="380"/>
    </row>
    <row r="1017" spans="1:24">
      <c r="A1017" s="1">
        <f t="shared" ref="A1017:B1017" si="1067">A1016</f>
        <v>21</v>
      </c>
      <c r="B1017" s="1">
        <f t="shared" si="1067"/>
        <v>0</v>
      </c>
      <c r="C1017" s="373"/>
      <c r="D1017" s="374"/>
      <c r="E1017" s="375"/>
      <c r="F1017" s="289"/>
      <c r="G1017" s="381"/>
      <c r="H1017" s="381"/>
      <c r="I1017" s="381"/>
      <c r="J1017" s="381"/>
      <c r="K1017" s="381"/>
      <c r="L1017" s="381"/>
      <c r="M1017" s="381"/>
      <c r="N1017" s="381"/>
      <c r="O1017" s="381"/>
      <c r="P1017" s="381"/>
      <c r="Q1017" s="381"/>
      <c r="R1017" s="381"/>
      <c r="S1017" s="382"/>
    </row>
    <row r="1018" spans="1:24">
      <c r="A1018" s="1">
        <f t="shared" ref="A1018:B1018" si="1068">A1017</f>
        <v>21</v>
      </c>
      <c r="B1018" s="1">
        <f t="shared" si="1068"/>
        <v>0</v>
      </c>
      <c r="C1018" s="373"/>
      <c r="D1018" s="374"/>
      <c r="E1018" s="375"/>
      <c r="F1018" s="289"/>
      <c r="G1018" s="381"/>
      <c r="H1018" s="381"/>
      <c r="I1018" s="381"/>
      <c r="J1018" s="381"/>
      <c r="K1018" s="381"/>
      <c r="L1018" s="381"/>
      <c r="M1018" s="381"/>
      <c r="N1018" s="381"/>
      <c r="O1018" s="381"/>
      <c r="P1018" s="381"/>
      <c r="Q1018" s="381"/>
      <c r="R1018" s="381"/>
      <c r="S1018" s="382"/>
    </row>
    <row r="1019" spans="1:24">
      <c r="A1019" s="1">
        <f t="shared" ref="A1019:B1019" si="1069">A1018</f>
        <v>21</v>
      </c>
      <c r="B1019" s="1">
        <f t="shared" si="1069"/>
        <v>0</v>
      </c>
      <c r="C1019" s="373"/>
      <c r="D1019" s="374"/>
      <c r="E1019" s="375"/>
      <c r="F1019" s="289"/>
      <c r="G1019" s="381"/>
      <c r="H1019" s="381"/>
      <c r="I1019" s="381"/>
      <c r="J1019" s="381"/>
      <c r="K1019" s="381"/>
      <c r="L1019" s="381"/>
      <c r="M1019" s="381"/>
      <c r="N1019" s="381"/>
      <c r="O1019" s="381"/>
      <c r="P1019" s="381"/>
      <c r="Q1019" s="381"/>
      <c r="R1019" s="381"/>
      <c r="S1019" s="382"/>
    </row>
    <row r="1020" spans="1:24">
      <c r="A1020" s="1">
        <f t="shared" ref="A1020:B1020" si="1070">A1019</f>
        <v>21</v>
      </c>
      <c r="B1020" s="1">
        <f t="shared" si="1070"/>
        <v>0</v>
      </c>
      <c r="C1020" s="373"/>
      <c r="D1020" s="374"/>
      <c r="E1020" s="375"/>
      <c r="F1020" s="289"/>
      <c r="G1020" s="381"/>
      <c r="H1020" s="381"/>
      <c r="I1020" s="381"/>
      <c r="J1020" s="381"/>
      <c r="K1020" s="381"/>
      <c r="L1020" s="381"/>
      <c r="M1020" s="381"/>
      <c r="N1020" s="381"/>
      <c r="O1020" s="381"/>
      <c r="P1020" s="381"/>
      <c r="Q1020" s="381"/>
      <c r="R1020" s="381"/>
      <c r="S1020" s="382"/>
    </row>
    <row r="1021" spans="1:24">
      <c r="A1021" s="1">
        <f t="shared" ref="A1021:B1021" si="1071">A1020</f>
        <v>21</v>
      </c>
      <c r="B1021" s="1">
        <f t="shared" si="1071"/>
        <v>0</v>
      </c>
      <c r="C1021" s="373"/>
      <c r="D1021" s="374"/>
      <c r="E1021" s="375"/>
      <c r="F1021" s="289"/>
      <c r="G1021" s="381"/>
      <c r="H1021" s="381"/>
      <c r="I1021" s="381"/>
      <c r="J1021" s="381"/>
      <c r="K1021" s="381"/>
      <c r="L1021" s="381"/>
      <c r="M1021" s="381"/>
      <c r="N1021" s="381"/>
      <c r="O1021" s="381"/>
      <c r="P1021" s="381"/>
      <c r="Q1021" s="381"/>
      <c r="R1021" s="381"/>
      <c r="S1021" s="382"/>
    </row>
    <row r="1022" spans="1:24" ht="15" thickBot="1">
      <c r="A1022" s="1">
        <f t="shared" ref="A1022:B1022" si="1072">A1021</f>
        <v>21</v>
      </c>
      <c r="B1022" s="1">
        <f t="shared" si="1072"/>
        <v>0</v>
      </c>
      <c r="C1022" s="376"/>
      <c r="D1022" s="377"/>
      <c r="E1022" s="378"/>
      <c r="F1022" s="383"/>
      <c r="G1022" s="384"/>
      <c r="H1022" s="384"/>
      <c r="I1022" s="384"/>
      <c r="J1022" s="384"/>
      <c r="K1022" s="384"/>
      <c r="L1022" s="384"/>
      <c r="M1022" s="384"/>
      <c r="N1022" s="384"/>
      <c r="O1022" s="384"/>
      <c r="P1022" s="384"/>
      <c r="Q1022" s="384"/>
      <c r="R1022" s="384"/>
      <c r="S1022" s="385"/>
    </row>
    <row r="1023" spans="1:24">
      <c r="A1023" s="1">
        <f t="shared" ref="A1023:B1023" si="1073">A1022</f>
        <v>21</v>
      </c>
      <c r="B1023" s="1">
        <f t="shared" si="1073"/>
        <v>0</v>
      </c>
    </row>
    <row r="1024" spans="1:24" ht="15" thickBot="1">
      <c r="A1024" s="1">
        <f t="shared" ref="A1024:B1024" si="1074">A1023</f>
        <v>21</v>
      </c>
      <c r="B1024" s="1">
        <f t="shared" si="1074"/>
        <v>0</v>
      </c>
      <c r="C1024" s="386" t="s">
        <v>64</v>
      </c>
      <c r="D1024" s="386"/>
      <c r="Q1024" s="323" t="s">
        <v>65</v>
      </c>
      <c r="R1024" s="323"/>
      <c r="S1024" s="323"/>
    </row>
    <row r="1025" spans="1:21">
      <c r="A1025" s="1">
        <f t="shared" ref="A1025:B1025" si="1075">A1024</f>
        <v>21</v>
      </c>
      <c r="B1025" s="1">
        <f t="shared" si="1075"/>
        <v>0</v>
      </c>
      <c r="C1025" s="318" t="s">
        <v>66</v>
      </c>
      <c r="D1025" s="361" t="s">
        <v>67</v>
      </c>
      <c r="E1025" s="361"/>
      <c r="F1025" s="361"/>
      <c r="G1025" s="361"/>
      <c r="H1025" s="361" t="s">
        <v>72</v>
      </c>
      <c r="I1025" s="361"/>
      <c r="J1025" s="361" t="s">
        <v>11</v>
      </c>
      <c r="K1025" s="361"/>
      <c r="L1025" s="361"/>
      <c r="M1025" s="361"/>
      <c r="N1025" s="361"/>
      <c r="O1025" s="361"/>
      <c r="P1025" s="361"/>
      <c r="Q1025" s="361"/>
      <c r="R1025" s="361"/>
      <c r="S1025" s="365"/>
    </row>
    <row r="1026" spans="1:21">
      <c r="A1026" s="1">
        <f t="shared" ref="A1026:B1026" si="1076">A1025</f>
        <v>21</v>
      </c>
      <c r="B1026" s="1">
        <f t="shared" si="1076"/>
        <v>0</v>
      </c>
      <c r="C1026" s="319"/>
      <c r="D1026" s="387" t="s">
        <v>68</v>
      </c>
      <c r="E1026" s="387"/>
      <c r="F1026" s="387"/>
      <c r="G1026" s="387"/>
      <c r="H1026" s="388">
        <f>J1051</f>
        <v>0</v>
      </c>
      <c r="I1026" s="388"/>
      <c r="J1026" s="167"/>
      <c r="K1026" s="167"/>
      <c r="L1026" s="167"/>
      <c r="M1026" s="167"/>
      <c r="N1026" s="167"/>
      <c r="O1026" s="167"/>
      <c r="P1026" s="167"/>
      <c r="Q1026" s="167"/>
      <c r="R1026" s="167"/>
      <c r="S1026" s="310"/>
    </row>
    <row r="1027" spans="1:21">
      <c r="A1027" s="1">
        <f t="shared" ref="A1027:B1027" si="1077">A1026</f>
        <v>21</v>
      </c>
      <c r="B1027" s="1">
        <f t="shared" si="1077"/>
        <v>0</v>
      </c>
      <c r="C1027" s="319"/>
      <c r="D1027" s="389" t="s">
        <v>135</v>
      </c>
      <c r="E1027" s="389"/>
      <c r="F1027" s="389"/>
      <c r="G1027" s="389"/>
      <c r="H1027" s="354"/>
      <c r="I1027" s="354"/>
      <c r="J1027" s="359"/>
      <c r="K1027" s="359"/>
      <c r="L1027" s="359"/>
      <c r="M1027" s="359"/>
      <c r="N1027" s="359"/>
      <c r="O1027" s="359"/>
      <c r="P1027" s="359"/>
      <c r="Q1027" s="359"/>
      <c r="R1027" s="359"/>
      <c r="S1027" s="360"/>
    </row>
    <row r="1028" spans="1:21">
      <c r="A1028" s="1">
        <f t="shared" ref="A1028:B1028" si="1078">A1027</f>
        <v>21</v>
      </c>
      <c r="B1028" s="1">
        <f t="shared" si="1078"/>
        <v>0</v>
      </c>
      <c r="C1028" s="319"/>
      <c r="D1028" s="389" t="s">
        <v>69</v>
      </c>
      <c r="E1028" s="389"/>
      <c r="F1028" s="389"/>
      <c r="G1028" s="389"/>
      <c r="H1028" s="354"/>
      <c r="I1028" s="354"/>
      <c r="J1028" s="359"/>
      <c r="K1028" s="359"/>
      <c r="L1028" s="359"/>
      <c r="M1028" s="359"/>
      <c r="N1028" s="359"/>
      <c r="O1028" s="359"/>
      <c r="P1028" s="359"/>
      <c r="Q1028" s="359"/>
      <c r="R1028" s="359"/>
      <c r="S1028" s="360"/>
    </row>
    <row r="1029" spans="1:21" ht="15" thickBot="1">
      <c r="A1029" s="1">
        <f t="shared" ref="A1029:B1029" si="1079">A1028</f>
        <v>21</v>
      </c>
      <c r="B1029" s="1">
        <f t="shared" si="1079"/>
        <v>0</v>
      </c>
      <c r="C1029" s="319"/>
      <c r="D1029" s="390" t="s">
        <v>70</v>
      </c>
      <c r="E1029" s="390"/>
      <c r="F1029" s="390"/>
      <c r="G1029" s="390"/>
      <c r="H1029" s="391">
        <f>H1051-SUM(H1026:I1028)</f>
        <v>0</v>
      </c>
      <c r="I1029" s="391"/>
      <c r="J1029" s="392"/>
      <c r="K1029" s="392"/>
      <c r="L1029" s="392"/>
      <c r="M1029" s="392"/>
      <c r="N1029" s="392"/>
      <c r="O1029" s="392"/>
      <c r="P1029" s="392"/>
      <c r="Q1029" s="392"/>
      <c r="R1029" s="392"/>
      <c r="S1029" s="393"/>
    </row>
    <row r="1030" spans="1:21" ht="15.6" thickTop="1" thickBot="1">
      <c r="A1030" s="1">
        <f t="shared" ref="A1030:B1030" si="1080">A1029</f>
        <v>21</v>
      </c>
      <c r="B1030" s="1">
        <f t="shared" si="1080"/>
        <v>0</v>
      </c>
      <c r="C1030" s="320"/>
      <c r="D1030" s="394" t="s">
        <v>71</v>
      </c>
      <c r="E1030" s="394"/>
      <c r="F1030" s="394"/>
      <c r="G1030" s="394"/>
      <c r="H1030" s="340">
        <f>SUM(H1026:I1029)</f>
        <v>0</v>
      </c>
      <c r="I1030" s="340"/>
      <c r="J1030" s="344"/>
      <c r="K1030" s="344"/>
      <c r="L1030" s="344"/>
      <c r="M1030" s="344"/>
      <c r="N1030" s="344"/>
      <c r="O1030" s="344"/>
      <c r="P1030" s="344"/>
      <c r="Q1030" s="344"/>
      <c r="R1030" s="344"/>
      <c r="S1030" s="345"/>
    </row>
    <row r="1031" spans="1:21">
      <c r="A1031" s="1">
        <f t="shared" ref="A1031:B1031" si="1081">A1030</f>
        <v>21</v>
      </c>
      <c r="B1031" s="1">
        <f t="shared" si="1081"/>
        <v>0</v>
      </c>
      <c r="C1031" s="318" t="s">
        <v>164</v>
      </c>
      <c r="D1031" s="361" t="s">
        <v>67</v>
      </c>
      <c r="E1031" s="361"/>
      <c r="F1031" s="361" t="s">
        <v>76</v>
      </c>
      <c r="G1031" s="361"/>
      <c r="H1031" s="361" t="s">
        <v>72</v>
      </c>
      <c r="I1031" s="363"/>
      <c r="J1031" s="364"/>
      <c r="K1031" s="361"/>
      <c r="L1031" s="361"/>
      <c r="M1031" s="361"/>
      <c r="N1031" s="361" t="s">
        <v>75</v>
      </c>
      <c r="O1031" s="361"/>
      <c r="P1031" s="361"/>
      <c r="Q1031" s="361"/>
      <c r="R1031" s="361"/>
      <c r="S1031" s="365"/>
    </row>
    <row r="1032" spans="1:21">
      <c r="A1032" s="1">
        <f t="shared" ref="A1032:B1032" si="1082">A1031</f>
        <v>21</v>
      </c>
      <c r="B1032" s="1">
        <f t="shared" si="1082"/>
        <v>0</v>
      </c>
      <c r="C1032" s="319"/>
      <c r="D1032" s="362"/>
      <c r="E1032" s="362"/>
      <c r="F1032" s="362"/>
      <c r="G1032" s="362"/>
      <c r="H1032" s="362"/>
      <c r="I1032" s="362"/>
      <c r="J1032" s="367" t="s">
        <v>73</v>
      </c>
      <c r="K1032" s="368"/>
      <c r="L1032" s="368" t="s">
        <v>74</v>
      </c>
      <c r="M1032" s="369"/>
      <c r="N1032" s="362"/>
      <c r="O1032" s="362"/>
      <c r="P1032" s="362"/>
      <c r="Q1032" s="362"/>
      <c r="R1032" s="362"/>
      <c r="S1032" s="366"/>
    </row>
    <row r="1033" spans="1:21">
      <c r="A1033" s="1">
        <f t="shared" ref="A1033:B1033" si="1083">A1032</f>
        <v>21</v>
      </c>
      <c r="B1033" s="1">
        <f t="shared" si="1083"/>
        <v>0</v>
      </c>
      <c r="C1033" s="319"/>
      <c r="D1033" s="328" t="s">
        <v>81</v>
      </c>
      <c r="E1033" s="328"/>
      <c r="F1033" s="328" t="s">
        <v>81</v>
      </c>
      <c r="G1033" s="328"/>
      <c r="H1033" s="347"/>
      <c r="I1033" s="347"/>
      <c r="J1033" s="348"/>
      <c r="K1033" s="349"/>
      <c r="L1033" s="350">
        <f>H1033-J1033</f>
        <v>0</v>
      </c>
      <c r="M1033" s="351"/>
      <c r="N1033" s="128"/>
      <c r="O1033" s="128"/>
      <c r="P1033" s="128"/>
      <c r="Q1033" s="128"/>
      <c r="R1033" s="128"/>
      <c r="S1033" s="352"/>
      <c r="T1033" s="49" t="str">
        <f>HLOOKUP(F1006,リスト!$N$7:$AC$25,2,)</f>
        <v>対象外</v>
      </c>
      <c r="U1033" s="47" t="str">
        <f t="shared" ref="U1033:U1050" si="1084">IF(T1033="対象外",IF(J1033&gt;0,"補助対象外経費です!!",""),"")</f>
        <v/>
      </c>
    </row>
    <row r="1034" spans="1:21">
      <c r="A1034" s="1">
        <f t="shared" ref="A1034:B1034" si="1085">A1033</f>
        <v>21</v>
      </c>
      <c r="B1034" s="1">
        <f t="shared" si="1085"/>
        <v>0</v>
      </c>
      <c r="C1034" s="319"/>
      <c r="D1034" s="328" t="s">
        <v>92</v>
      </c>
      <c r="E1034" s="328"/>
      <c r="F1034" s="304" t="s">
        <v>77</v>
      </c>
      <c r="G1034" s="304"/>
      <c r="H1034" s="305"/>
      <c r="I1034" s="305"/>
      <c r="J1034" s="306"/>
      <c r="K1034" s="307"/>
      <c r="L1034" s="308">
        <f t="shared" ref="L1034:L1050" si="1086">H1034-J1034</f>
        <v>0</v>
      </c>
      <c r="M1034" s="309"/>
      <c r="N1034" s="167"/>
      <c r="O1034" s="167"/>
      <c r="P1034" s="167"/>
      <c r="Q1034" s="167"/>
      <c r="R1034" s="167"/>
      <c r="S1034" s="310"/>
      <c r="T1034" s="49" t="str">
        <f>HLOOKUP(F1006,リスト!$N$7:$AC$25,3,)</f>
        <v>対象</v>
      </c>
      <c r="U1034" s="47" t="str">
        <f t="shared" si="1084"/>
        <v/>
      </c>
    </row>
    <row r="1035" spans="1:21">
      <c r="A1035" s="1">
        <f t="shared" ref="A1035:B1035" si="1087">A1034</f>
        <v>21</v>
      </c>
      <c r="B1035" s="1">
        <f t="shared" si="1087"/>
        <v>0</v>
      </c>
      <c r="C1035" s="319"/>
      <c r="D1035" s="328"/>
      <c r="E1035" s="328"/>
      <c r="F1035" s="353" t="s">
        <v>78</v>
      </c>
      <c r="G1035" s="353"/>
      <c r="H1035" s="354"/>
      <c r="I1035" s="354"/>
      <c r="J1035" s="355"/>
      <c r="K1035" s="356"/>
      <c r="L1035" s="357">
        <f t="shared" si="1086"/>
        <v>0</v>
      </c>
      <c r="M1035" s="358"/>
      <c r="N1035" s="359"/>
      <c r="O1035" s="359"/>
      <c r="P1035" s="359"/>
      <c r="Q1035" s="359"/>
      <c r="R1035" s="359"/>
      <c r="S1035" s="360"/>
      <c r="T1035" s="49" t="str">
        <f>HLOOKUP(F1006,リスト!$N$7:$AC$25,4,)</f>
        <v>対象</v>
      </c>
      <c r="U1035" s="47" t="str">
        <f t="shared" si="1084"/>
        <v/>
      </c>
    </row>
    <row r="1036" spans="1:21">
      <c r="A1036" s="1">
        <f t="shared" ref="A1036:B1036" si="1088">A1035</f>
        <v>21</v>
      </c>
      <c r="B1036" s="1">
        <f t="shared" si="1088"/>
        <v>0</v>
      </c>
      <c r="C1036" s="319"/>
      <c r="D1036" s="328"/>
      <c r="E1036" s="328"/>
      <c r="F1036" s="311" t="s">
        <v>79</v>
      </c>
      <c r="G1036" s="311"/>
      <c r="H1036" s="312"/>
      <c r="I1036" s="312"/>
      <c r="J1036" s="313"/>
      <c r="K1036" s="314"/>
      <c r="L1036" s="315">
        <f t="shared" si="1086"/>
        <v>0</v>
      </c>
      <c r="M1036" s="316"/>
      <c r="N1036" s="168"/>
      <c r="O1036" s="168"/>
      <c r="P1036" s="168"/>
      <c r="Q1036" s="168"/>
      <c r="R1036" s="168"/>
      <c r="S1036" s="317"/>
      <c r="T1036" s="49" t="str">
        <f>HLOOKUP(F1006,リスト!$N$7:$AC$25,5,)</f>
        <v>対象</v>
      </c>
      <c r="U1036" s="47" t="str">
        <f t="shared" si="1084"/>
        <v/>
      </c>
    </row>
    <row r="1037" spans="1:21">
      <c r="A1037" s="1">
        <f t="shared" ref="A1037:B1037" si="1089">A1036</f>
        <v>21</v>
      </c>
      <c r="B1037" s="1">
        <f t="shared" si="1089"/>
        <v>0</v>
      </c>
      <c r="C1037" s="319"/>
      <c r="D1037" s="328" t="s">
        <v>93</v>
      </c>
      <c r="E1037" s="328"/>
      <c r="F1037" s="304" t="s">
        <v>80</v>
      </c>
      <c r="G1037" s="304"/>
      <c r="H1037" s="305"/>
      <c r="I1037" s="305"/>
      <c r="J1037" s="306"/>
      <c r="K1037" s="307"/>
      <c r="L1037" s="308">
        <f t="shared" si="1086"/>
        <v>0</v>
      </c>
      <c r="M1037" s="309"/>
      <c r="N1037" s="167"/>
      <c r="O1037" s="167"/>
      <c r="P1037" s="167"/>
      <c r="Q1037" s="167"/>
      <c r="R1037" s="167"/>
      <c r="S1037" s="310"/>
      <c r="T1037" s="49" t="str">
        <f>HLOOKUP(F1006,リスト!$N$7:$AC$25,6,)</f>
        <v>対象</v>
      </c>
      <c r="U1037" s="47" t="str">
        <f t="shared" si="1084"/>
        <v/>
      </c>
    </row>
    <row r="1038" spans="1:21">
      <c r="A1038" s="1">
        <f t="shared" ref="A1038:B1038" si="1090">A1037</f>
        <v>21</v>
      </c>
      <c r="B1038" s="1">
        <f t="shared" si="1090"/>
        <v>0</v>
      </c>
      <c r="C1038" s="319"/>
      <c r="D1038" s="328"/>
      <c r="E1038" s="328"/>
      <c r="F1038" s="353" t="s">
        <v>82</v>
      </c>
      <c r="G1038" s="353"/>
      <c r="H1038" s="354"/>
      <c r="I1038" s="354"/>
      <c r="J1038" s="355"/>
      <c r="K1038" s="356"/>
      <c r="L1038" s="357">
        <f t="shared" si="1086"/>
        <v>0</v>
      </c>
      <c r="M1038" s="358"/>
      <c r="N1038" s="359"/>
      <c r="O1038" s="359"/>
      <c r="P1038" s="359"/>
      <c r="Q1038" s="359"/>
      <c r="R1038" s="359"/>
      <c r="S1038" s="360"/>
      <c r="T1038" s="49" t="str">
        <f>HLOOKUP(F1006,リスト!$N$7:$AC$25,7,)</f>
        <v>対象外</v>
      </c>
      <c r="U1038" s="47" t="str">
        <f t="shared" si="1084"/>
        <v/>
      </c>
    </row>
    <row r="1039" spans="1:21" ht="14.4" customHeight="1">
      <c r="A1039" s="1">
        <f t="shared" ref="A1039:B1039" si="1091">A1038</f>
        <v>21</v>
      </c>
      <c r="B1039" s="1">
        <f t="shared" si="1091"/>
        <v>0</v>
      </c>
      <c r="C1039" s="319"/>
      <c r="D1039" s="328"/>
      <c r="E1039" s="328"/>
      <c r="F1039" s="353" t="s">
        <v>162</v>
      </c>
      <c r="G1039" s="353"/>
      <c r="H1039" s="354"/>
      <c r="I1039" s="354"/>
      <c r="J1039" s="355"/>
      <c r="K1039" s="356"/>
      <c r="L1039" s="357">
        <f t="shared" si="1086"/>
        <v>0</v>
      </c>
      <c r="M1039" s="358"/>
      <c r="N1039" s="359"/>
      <c r="O1039" s="359"/>
      <c r="P1039" s="359"/>
      <c r="Q1039" s="359"/>
      <c r="R1039" s="359"/>
      <c r="S1039" s="360"/>
      <c r="T1039" s="49" t="str">
        <f>HLOOKUP(F1006,リスト!$N$7:$AC$25,8,)</f>
        <v>対象</v>
      </c>
      <c r="U1039" s="47" t="str">
        <f t="shared" si="1084"/>
        <v/>
      </c>
    </row>
    <row r="1040" spans="1:21">
      <c r="A1040" s="1">
        <f t="shared" ref="A1040:B1040" si="1092">A1039</f>
        <v>21</v>
      </c>
      <c r="B1040" s="1">
        <f t="shared" si="1092"/>
        <v>0</v>
      </c>
      <c r="C1040" s="319"/>
      <c r="D1040" s="328"/>
      <c r="E1040" s="328"/>
      <c r="F1040" s="311" t="s">
        <v>83</v>
      </c>
      <c r="G1040" s="311"/>
      <c r="H1040" s="312"/>
      <c r="I1040" s="312"/>
      <c r="J1040" s="313"/>
      <c r="K1040" s="314"/>
      <c r="L1040" s="315">
        <f t="shared" si="1086"/>
        <v>0</v>
      </c>
      <c r="M1040" s="316"/>
      <c r="N1040" s="168"/>
      <c r="O1040" s="168"/>
      <c r="P1040" s="168"/>
      <c r="Q1040" s="168"/>
      <c r="R1040" s="168"/>
      <c r="S1040" s="317"/>
      <c r="T1040" s="49" t="str">
        <f>HLOOKUP(F1006,リスト!$N$7:$AC$25,9,)</f>
        <v>対象</v>
      </c>
      <c r="U1040" s="47" t="str">
        <f t="shared" si="1084"/>
        <v/>
      </c>
    </row>
    <row r="1041" spans="1:22">
      <c r="A1041" s="1">
        <f t="shared" ref="A1041:B1041" si="1093">A1040</f>
        <v>21</v>
      </c>
      <c r="B1041" s="1">
        <f t="shared" si="1093"/>
        <v>0</v>
      </c>
      <c r="C1041" s="319"/>
      <c r="D1041" s="328" t="s">
        <v>94</v>
      </c>
      <c r="E1041" s="328"/>
      <c r="F1041" s="304" t="s">
        <v>84</v>
      </c>
      <c r="G1041" s="304"/>
      <c r="H1041" s="305"/>
      <c r="I1041" s="305"/>
      <c r="J1041" s="306"/>
      <c r="K1041" s="307"/>
      <c r="L1041" s="308">
        <f t="shared" si="1086"/>
        <v>0</v>
      </c>
      <c r="M1041" s="309"/>
      <c r="N1041" s="167"/>
      <c r="O1041" s="167"/>
      <c r="P1041" s="167"/>
      <c r="Q1041" s="167"/>
      <c r="R1041" s="167"/>
      <c r="S1041" s="310"/>
      <c r="T1041" s="49" t="str">
        <f>HLOOKUP(F1006,リスト!$N$7:$AC$25,10,)</f>
        <v>対象</v>
      </c>
      <c r="U1041" s="47" t="str">
        <f t="shared" si="1084"/>
        <v/>
      </c>
    </row>
    <row r="1042" spans="1:22">
      <c r="A1042" s="1">
        <f t="shared" ref="A1042:B1042" si="1094">A1041</f>
        <v>21</v>
      </c>
      <c r="B1042" s="1">
        <f t="shared" si="1094"/>
        <v>0</v>
      </c>
      <c r="C1042" s="319"/>
      <c r="D1042" s="328"/>
      <c r="E1042" s="328"/>
      <c r="F1042" s="353" t="s">
        <v>85</v>
      </c>
      <c r="G1042" s="353"/>
      <c r="H1042" s="354"/>
      <c r="I1042" s="354"/>
      <c r="J1042" s="355"/>
      <c r="K1042" s="356"/>
      <c r="L1042" s="357">
        <f t="shared" si="1086"/>
        <v>0</v>
      </c>
      <c r="M1042" s="358"/>
      <c r="N1042" s="359"/>
      <c r="O1042" s="359"/>
      <c r="P1042" s="359"/>
      <c r="Q1042" s="359"/>
      <c r="R1042" s="359"/>
      <c r="S1042" s="360"/>
      <c r="T1042" s="49" t="str">
        <f>HLOOKUP(F1006,リスト!$N$7:$AC$25,11,)</f>
        <v>対象外</v>
      </c>
      <c r="U1042" s="47" t="str">
        <f t="shared" si="1084"/>
        <v/>
      </c>
    </row>
    <row r="1043" spans="1:22">
      <c r="A1043" s="1">
        <f t="shared" ref="A1043:B1043" si="1095">A1042</f>
        <v>21</v>
      </c>
      <c r="B1043" s="1">
        <f t="shared" si="1095"/>
        <v>0</v>
      </c>
      <c r="C1043" s="319"/>
      <c r="D1043" s="328"/>
      <c r="E1043" s="328"/>
      <c r="F1043" s="311" t="s">
        <v>86</v>
      </c>
      <c r="G1043" s="311"/>
      <c r="H1043" s="312"/>
      <c r="I1043" s="312"/>
      <c r="J1043" s="313"/>
      <c r="K1043" s="314"/>
      <c r="L1043" s="315">
        <f t="shared" si="1086"/>
        <v>0</v>
      </c>
      <c r="M1043" s="316"/>
      <c r="N1043" s="168"/>
      <c r="O1043" s="168"/>
      <c r="P1043" s="168"/>
      <c r="Q1043" s="168"/>
      <c r="R1043" s="168"/>
      <c r="S1043" s="317"/>
      <c r="T1043" s="49" t="str">
        <f>HLOOKUP(F1006,リスト!$N$7:$AC$25,12,)</f>
        <v>対象</v>
      </c>
      <c r="U1043" s="47" t="str">
        <f t="shared" si="1084"/>
        <v/>
      </c>
    </row>
    <row r="1044" spans="1:22">
      <c r="A1044" s="1">
        <f t="shared" ref="A1044:B1044" si="1096">A1043</f>
        <v>21</v>
      </c>
      <c r="B1044" s="1">
        <f t="shared" si="1096"/>
        <v>0</v>
      </c>
      <c r="C1044" s="319"/>
      <c r="D1044" s="328" t="s">
        <v>95</v>
      </c>
      <c r="E1044" s="328"/>
      <c r="F1044" s="328" t="s">
        <v>95</v>
      </c>
      <c r="G1044" s="328"/>
      <c r="H1044" s="347"/>
      <c r="I1044" s="347"/>
      <c r="J1044" s="348"/>
      <c r="K1044" s="349"/>
      <c r="L1044" s="350">
        <f t="shared" si="1086"/>
        <v>0</v>
      </c>
      <c r="M1044" s="351"/>
      <c r="N1044" s="128"/>
      <c r="O1044" s="128"/>
      <c r="P1044" s="128"/>
      <c r="Q1044" s="128"/>
      <c r="R1044" s="128"/>
      <c r="S1044" s="352"/>
      <c r="T1044" s="49" t="str">
        <f>HLOOKUP(F1006,リスト!$N$7:$AC$25,13,)</f>
        <v>対象外</v>
      </c>
      <c r="U1044" s="47" t="str">
        <f t="shared" si="1084"/>
        <v/>
      </c>
    </row>
    <row r="1045" spans="1:22">
      <c r="A1045" s="1">
        <f t="shared" ref="A1045:B1045" si="1097">A1044</f>
        <v>21</v>
      </c>
      <c r="B1045" s="1">
        <f t="shared" si="1097"/>
        <v>0</v>
      </c>
      <c r="C1045" s="319"/>
      <c r="D1045" s="327" t="s">
        <v>98</v>
      </c>
      <c r="E1045" s="328"/>
      <c r="F1045" s="304" t="s">
        <v>87</v>
      </c>
      <c r="G1045" s="304"/>
      <c r="H1045" s="305"/>
      <c r="I1045" s="305"/>
      <c r="J1045" s="306"/>
      <c r="K1045" s="307"/>
      <c r="L1045" s="308">
        <f t="shared" si="1086"/>
        <v>0</v>
      </c>
      <c r="M1045" s="309"/>
      <c r="N1045" s="167"/>
      <c r="O1045" s="167"/>
      <c r="P1045" s="167"/>
      <c r="Q1045" s="167"/>
      <c r="R1045" s="167"/>
      <c r="S1045" s="310"/>
      <c r="T1045" s="49" t="str">
        <f>HLOOKUP(F1006,リスト!$N$7:$AC$25,14,)</f>
        <v>対象</v>
      </c>
      <c r="U1045" s="47" t="str">
        <f t="shared" si="1084"/>
        <v/>
      </c>
    </row>
    <row r="1046" spans="1:22">
      <c r="A1046" s="1">
        <f t="shared" ref="A1046:B1046" si="1098">A1045</f>
        <v>21</v>
      </c>
      <c r="B1046" s="1">
        <f t="shared" si="1098"/>
        <v>0</v>
      </c>
      <c r="C1046" s="319"/>
      <c r="D1046" s="328"/>
      <c r="E1046" s="328"/>
      <c r="F1046" s="311" t="s">
        <v>88</v>
      </c>
      <c r="G1046" s="311"/>
      <c r="H1046" s="312"/>
      <c r="I1046" s="312"/>
      <c r="J1046" s="313"/>
      <c r="K1046" s="314"/>
      <c r="L1046" s="315">
        <f t="shared" si="1086"/>
        <v>0</v>
      </c>
      <c r="M1046" s="316"/>
      <c r="N1046" s="168"/>
      <c r="O1046" s="168"/>
      <c r="P1046" s="168"/>
      <c r="Q1046" s="168"/>
      <c r="R1046" s="168"/>
      <c r="S1046" s="317"/>
      <c r="T1046" s="49" t="str">
        <f>HLOOKUP(F1006,リスト!$N$7:$AC$25,15,)</f>
        <v>対象</v>
      </c>
      <c r="U1046" s="47" t="str">
        <f t="shared" si="1084"/>
        <v/>
      </c>
    </row>
    <row r="1047" spans="1:22">
      <c r="A1047" s="1">
        <f t="shared" ref="A1047:B1047" si="1099">A1046</f>
        <v>21</v>
      </c>
      <c r="B1047" s="1">
        <f t="shared" si="1099"/>
        <v>0</v>
      </c>
      <c r="C1047" s="319"/>
      <c r="D1047" s="346" t="s">
        <v>96</v>
      </c>
      <c r="E1047" s="346"/>
      <c r="F1047" s="328" t="s">
        <v>89</v>
      </c>
      <c r="G1047" s="328"/>
      <c r="H1047" s="347"/>
      <c r="I1047" s="347"/>
      <c r="J1047" s="348"/>
      <c r="K1047" s="349"/>
      <c r="L1047" s="350">
        <f t="shared" si="1086"/>
        <v>0</v>
      </c>
      <c r="M1047" s="351"/>
      <c r="N1047" s="128"/>
      <c r="O1047" s="128"/>
      <c r="P1047" s="128"/>
      <c r="Q1047" s="128"/>
      <c r="R1047" s="128"/>
      <c r="S1047" s="352"/>
      <c r="T1047" s="49" t="str">
        <f>HLOOKUP(F1006,リスト!$N$7:$AC$25,16,)</f>
        <v>対象</v>
      </c>
      <c r="U1047" s="47" t="str">
        <f t="shared" si="1084"/>
        <v/>
      </c>
    </row>
    <row r="1048" spans="1:22">
      <c r="A1048" s="1">
        <f t="shared" ref="A1048:B1048" si="1100">A1047</f>
        <v>21</v>
      </c>
      <c r="B1048" s="1">
        <f t="shared" si="1100"/>
        <v>0</v>
      </c>
      <c r="C1048" s="319"/>
      <c r="D1048" s="328" t="s">
        <v>97</v>
      </c>
      <c r="E1048" s="328"/>
      <c r="F1048" s="304" t="s">
        <v>90</v>
      </c>
      <c r="G1048" s="304"/>
      <c r="H1048" s="305"/>
      <c r="I1048" s="305"/>
      <c r="J1048" s="306"/>
      <c r="K1048" s="307"/>
      <c r="L1048" s="308">
        <f t="shared" si="1086"/>
        <v>0</v>
      </c>
      <c r="M1048" s="309"/>
      <c r="N1048" s="167"/>
      <c r="O1048" s="167"/>
      <c r="P1048" s="167"/>
      <c r="Q1048" s="167"/>
      <c r="R1048" s="167"/>
      <c r="S1048" s="310"/>
      <c r="T1048" s="49" t="str">
        <f>HLOOKUP(F1006,リスト!$N$7:$AC$25,17,)</f>
        <v>対象</v>
      </c>
      <c r="U1048" s="47" t="str">
        <f t="shared" si="1084"/>
        <v/>
      </c>
    </row>
    <row r="1049" spans="1:22">
      <c r="A1049" s="1">
        <f t="shared" ref="A1049:B1049" si="1101">A1048</f>
        <v>21</v>
      </c>
      <c r="B1049" s="1">
        <f t="shared" si="1101"/>
        <v>0</v>
      </c>
      <c r="C1049" s="319"/>
      <c r="D1049" s="328"/>
      <c r="E1049" s="328"/>
      <c r="F1049" s="311" t="s">
        <v>91</v>
      </c>
      <c r="G1049" s="311"/>
      <c r="H1049" s="312"/>
      <c r="I1049" s="312"/>
      <c r="J1049" s="313"/>
      <c r="K1049" s="314"/>
      <c r="L1049" s="315">
        <f t="shared" si="1086"/>
        <v>0</v>
      </c>
      <c r="M1049" s="316"/>
      <c r="N1049" s="168"/>
      <c r="O1049" s="168"/>
      <c r="P1049" s="168"/>
      <c r="Q1049" s="168"/>
      <c r="R1049" s="168"/>
      <c r="S1049" s="317"/>
      <c r="T1049" s="49" t="str">
        <f>HLOOKUP(F1006,リスト!$N$7:$AC$25,18,)</f>
        <v>対象外</v>
      </c>
      <c r="U1049" s="47" t="str">
        <f t="shared" si="1084"/>
        <v/>
      </c>
    </row>
    <row r="1050" spans="1:22" ht="15" thickBot="1">
      <c r="A1050" s="1">
        <f t="shared" ref="A1050:B1050" si="1102">A1049</f>
        <v>21</v>
      </c>
      <c r="B1050" s="1">
        <f t="shared" si="1102"/>
        <v>0</v>
      </c>
      <c r="C1050" s="319"/>
      <c r="D1050" s="329" t="s">
        <v>70</v>
      </c>
      <c r="E1050" s="329"/>
      <c r="F1050" s="329" t="s">
        <v>70</v>
      </c>
      <c r="G1050" s="329"/>
      <c r="H1050" s="330"/>
      <c r="I1050" s="330"/>
      <c r="J1050" s="331"/>
      <c r="K1050" s="332"/>
      <c r="L1050" s="333">
        <f t="shared" si="1086"/>
        <v>0</v>
      </c>
      <c r="M1050" s="334"/>
      <c r="N1050" s="335"/>
      <c r="O1050" s="335"/>
      <c r="P1050" s="335"/>
      <c r="Q1050" s="335"/>
      <c r="R1050" s="335"/>
      <c r="S1050" s="336"/>
      <c r="T1050" s="49" t="str">
        <f>HLOOKUP(F1006,リスト!$N$7:$AC$25,19,)</f>
        <v>対象</v>
      </c>
      <c r="U1050" s="47" t="str">
        <f t="shared" si="1084"/>
        <v/>
      </c>
    </row>
    <row r="1051" spans="1:22" ht="15.6" thickTop="1" thickBot="1">
      <c r="A1051" s="1">
        <f t="shared" ref="A1051:B1051" si="1103">A1050</f>
        <v>21</v>
      </c>
      <c r="B1051" s="1">
        <f t="shared" si="1103"/>
        <v>0</v>
      </c>
      <c r="C1051" s="320"/>
      <c r="D1051" s="337" t="s">
        <v>71</v>
      </c>
      <c r="E1051" s="338"/>
      <c r="F1051" s="338"/>
      <c r="G1051" s="339"/>
      <c r="H1051" s="340">
        <f>SUM(H1033:I1050)</f>
        <v>0</v>
      </c>
      <c r="I1051" s="340"/>
      <c r="J1051" s="341">
        <f t="shared" ref="J1051" si="1104">SUM(J1033:K1050)</f>
        <v>0</v>
      </c>
      <c r="K1051" s="342"/>
      <c r="L1051" s="342">
        <f t="shared" ref="L1051" si="1105">SUM(L1033:M1050)</f>
        <v>0</v>
      </c>
      <c r="M1051" s="343"/>
      <c r="N1051" s="344"/>
      <c r="O1051" s="344"/>
      <c r="P1051" s="344"/>
      <c r="Q1051" s="344"/>
      <c r="R1051" s="344"/>
      <c r="S1051" s="345"/>
      <c r="T1051" s="49"/>
    </row>
    <row r="1052" spans="1:22">
      <c r="A1052" s="1">
        <f>F1055</f>
        <v>22</v>
      </c>
      <c r="B1052" s="1">
        <f>IF(H1076&gt;0,1,0)</f>
        <v>0</v>
      </c>
      <c r="C1052" s="179" t="s">
        <v>41</v>
      </c>
      <c r="D1052" s="179"/>
      <c r="E1052" s="179"/>
      <c r="U1052" s="11" t="s">
        <v>43</v>
      </c>
      <c r="V1052" s="11" t="s">
        <v>157</v>
      </c>
    </row>
    <row r="1053" spans="1:22">
      <c r="A1053" s="1">
        <f>A1052</f>
        <v>22</v>
      </c>
      <c r="B1053" s="1">
        <f>B1052</f>
        <v>0</v>
      </c>
      <c r="C1053" s="223" t="str">
        <f>"トップスポーツクラブ強化事業　"&amp;基本!$G$24</f>
        <v>トップスポーツクラブ強化事業　事業計画書</v>
      </c>
      <c r="D1053" s="223"/>
      <c r="E1053" s="223"/>
      <c r="F1053" s="223"/>
      <c r="G1053" s="223"/>
      <c r="H1053" s="223"/>
      <c r="I1053" s="223"/>
      <c r="J1053" s="223"/>
      <c r="K1053" s="223"/>
      <c r="L1053" s="223"/>
      <c r="M1053" s="223"/>
      <c r="N1053" s="223"/>
      <c r="O1053" s="223"/>
      <c r="P1053" s="223"/>
      <c r="Q1053" s="223"/>
      <c r="R1053" s="223"/>
      <c r="S1053" s="223"/>
      <c r="U1053" s="16" t="str">
        <f t="shared" ref="U1053:V1056" si="1106">IF(U1003="","",U1003)</f>
        <v>トップスポーツクラブ強化事業</v>
      </c>
      <c r="V1053" s="16" t="str">
        <f t="shared" si="1106"/>
        <v>トップクラブ</v>
      </c>
    </row>
    <row r="1054" spans="1:22" ht="15" thickBot="1">
      <c r="A1054" s="1">
        <f t="shared" ref="A1054:B1054" si="1107">A1053</f>
        <v>22</v>
      </c>
      <c r="B1054" s="1">
        <f t="shared" si="1107"/>
        <v>0</v>
      </c>
      <c r="C1054" s="386" t="s">
        <v>42</v>
      </c>
      <c r="D1054" s="386"/>
      <c r="U1054" s="28" t="str">
        <f t="shared" si="1106"/>
        <v/>
      </c>
      <c r="V1054" s="28" t="str">
        <f t="shared" si="1106"/>
        <v/>
      </c>
    </row>
    <row r="1055" spans="1:22" ht="15" thickBot="1">
      <c r="A1055" s="1">
        <f t="shared" ref="A1055:B1055" si="1108">A1054</f>
        <v>22</v>
      </c>
      <c r="B1055" s="1">
        <f t="shared" si="1108"/>
        <v>0</v>
      </c>
      <c r="C1055" s="413" t="s">
        <v>44</v>
      </c>
      <c r="D1055" s="414"/>
      <c r="E1055" s="414"/>
      <c r="F1055" s="415">
        <f>F1005+1</f>
        <v>22</v>
      </c>
      <c r="G1055" s="416"/>
      <c r="U1055" s="28" t="str">
        <f t="shared" si="1106"/>
        <v/>
      </c>
      <c r="V1055" s="28" t="str">
        <f t="shared" si="1106"/>
        <v/>
      </c>
    </row>
    <row r="1056" spans="1:22">
      <c r="A1056" s="1">
        <f t="shared" ref="A1056:B1056" si="1109">A1055</f>
        <v>22</v>
      </c>
      <c r="B1056" s="1">
        <f t="shared" si="1109"/>
        <v>0</v>
      </c>
      <c r="C1056" s="417" t="s">
        <v>43</v>
      </c>
      <c r="D1056" s="361"/>
      <c r="E1056" s="361"/>
      <c r="F1056" s="418" t="s">
        <v>26</v>
      </c>
      <c r="G1056" s="418"/>
      <c r="H1056" s="418"/>
      <c r="I1056" s="418"/>
      <c r="J1056" s="418"/>
      <c r="K1056" s="418"/>
      <c r="L1056" s="418"/>
      <c r="M1056" s="361" t="s">
        <v>47</v>
      </c>
      <c r="N1056" s="361"/>
      <c r="O1056" s="361"/>
      <c r="P1056" s="418"/>
      <c r="Q1056" s="418"/>
      <c r="R1056" s="418"/>
      <c r="S1056" s="419"/>
      <c r="T1056" s="64" t="str">
        <f>IF(F1056="","",VLOOKUP(F1056,U1053:V1056,2,))</f>
        <v>トップクラブ</v>
      </c>
      <c r="U1056" s="18" t="str">
        <f t="shared" si="1106"/>
        <v/>
      </c>
      <c r="V1056" s="18" t="str">
        <f t="shared" si="1106"/>
        <v/>
      </c>
    </row>
    <row r="1057" spans="1:24">
      <c r="A1057" s="1">
        <f t="shared" ref="A1057:B1057" si="1110">A1056</f>
        <v>22</v>
      </c>
      <c r="B1057" s="1">
        <f t="shared" si="1110"/>
        <v>0</v>
      </c>
      <c r="C1057" s="404" t="s">
        <v>141</v>
      </c>
      <c r="D1057" s="405"/>
      <c r="E1057" s="403"/>
      <c r="F1057" s="406"/>
      <c r="G1057" s="407"/>
      <c r="H1057" s="407"/>
      <c r="I1057" s="407"/>
      <c r="J1057" s="407"/>
      <c r="K1057" s="407"/>
      <c r="L1057" s="407"/>
      <c r="M1057" s="407"/>
      <c r="N1057" s="407"/>
      <c r="O1057" s="407"/>
      <c r="P1057" s="407"/>
      <c r="Q1057" s="407"/>
      <c r="R1057" s="407"/>
      <c r="S1057" s="408"/>
      <c r="U1057" s="50"/>
    </row>
    <row r="1058" spans="1:24">
      <c r="A1058" s="1">
        <f t="shared" ref="A1058:B1058" si="1111">A1057</f>
        <v>22</v>
      </c>
      <c r="B1058" s="1">
        <f t="shared" si="1111"/>
        <v>0</v>
      </c>
      <c r="C1058" s="398" t="s">
        <v>45</v>
      </c>
      <c r="D1058" s="362"/>
      <c r="E1058" s="362"/>
      <c r="F1058" s="409"/>
      <c r="G1058" s="410"/>
      <c r="H1058" s="410"/>
      <c r="I1058" s="20" t="str">
        <f>IF(F1058="","～",IF(J1058="","","～"))</f>
        <v>～</v>
      </c>
      <c r="J1058" s="410"/>
      <c r="K1058" s="410"/>
      <c r="L1058" s="410"/>
      <c r="M1058" s="21" t="s">
        <v>46</v>
      </c>
      <c r="N1058" s="411" t="str">
        <f>IF(T1058=1,IF(F1058="","",IF(J1058="","",IF(F1058=J1058,"日帰り",(J1058-F1058)&amp;"泊"&amp;(J1058-F1058+1)&amp;"日"))),"")</f>
        <v/>
      </c>
      <c r="O1058" s="411"/>
      <c r="P1058" s="411"/>
      <c r="Q1058" s="13" t="s">
        <v>62</v>
      </c>
      <c r="R1058" s="192"/>
      <c r="S1058" s="412"/>
      <c r="T1058" s="48">
        <v>0</v>
      </c>
    </row>
    <row r="1059" spans="1:24">
      <c r="A1059" s="1">
        <f t="shared" ref="A1059:B1059" si="1112">A1058</f>
        <v>22</v>
      </c>
      <c r="B1059" s="1">
        <f t="shared" si="1112"/>
        <v>0</v>
      </c>
      <c r="C1059" s="398" t="s">
        <v>48</v>
      </c>
      <c r="D1059" s="387" t="s">
        <v>49</v>
      </c>
      <c r="E1059" s="387"/>
      <c r="F1059" s="399"/>
      <c r="G1059" s="399"/>
      <c r="H1059" s="399"/>
      <c r="I1059" s="399"/>
      <c r="J1059" s="399"/>
      <c r="K1059" s="399"/>
      <c r="L1059" s="399"/>
      <c r="M1059" s="399"/>
      <c r="N1059" s="399"/>
      <c r="O1059" s="399"/>
      <c r="P1059" s="399"/>
      <c r="Q1059" s="399"/>
      <c r="R1059" s="399"/>
      <c r="S1059" s="400"/>
      <c r="U1059" s="154" t="s">
        <v>47</v>
      </c>
      <c r="V1059" s="154"/>
      <c r="W1059" s="154"/>
      <c r="X1059" s="154"/>
    </row>
    <row r="1060" spans="1:24">
      <c r="A1060" s="1">
        <f t="shared" ref="A1060:B1060" si="1113">A1059</f>
        <v>22</v>
      </c>
      <c r="B1060" s="1">
        <f t="shared" si="1113"/>
        <v>0</v>
      </c>
      <c r="C1060" s="398"/>
      <c r="D1060" s="395" t="s">
        <v>7</v>
      </c>
      <c r="E1060" s="395"/>
      <c r="F1060" s="396"/>
      <c r="G1060" s="396"/>
      <c r="H1060" s="396"/>
      <c r="I1060" s="396"/>
      <c r="J1060" s="396"/>
      <c r="K1060" s="396"/>
      <c r="L1060" s="396"/>
      <c r="M1060" s="396"/>
      <c r="N1060" s="396"/>
      <c r="O1060" s="396"/>
      <c r="P1060" s="396"/>
      <c r="Q1060" s="396"/>
      <c r="R1060" s="396"/>
      <c r="S1060" s="397"/>
      <c r="U1060" s="61" t="str">
        <f>U1053</f>
        <v>トップスポーツクラブ強化事業</v>
      </c>
      <c r="V1060" s="61" t="str">
        <f>U1054</f>
        <v/>
      </c>
      <c r="W1060" s="61" t="str">
        <f>U1055</f>
        <v/>
      </c>
      <c r="X1060" s="61" t="str">
        <f>U1056</f>
        <v/>
      </c>
    </row>
    <row r="1061" spans="1:24">
      <c r="A1061" s="1">
        <f t="shared" ref="A1061:B1061" si="1114">A1060</f>
        <v>22</v>
      </c>
      <c r="B1061" s="1">
        <f t="shared" si="1114"/>
        <v>0</v>
      </c>
      <c r="C1061" s="398" t="s">
        <v>50</v>
      </c>
      <c r="D1061" s="387" t="s">
        <v>49</v>
      </c>
      <c r="E1061" s="387"/>
      <c r="F1061" s="399"/>
      <c r="G1061" s="399"/>
      <c r="H1061" s="399"/>
      <c r="I1061" s="399"/>
      <c r="J1061" s="399"/>
      <c r="K1061" s="399"/>
      <c r="L1061" s="399"/>
      <c r="M1061" s="399"/>
      <c r="N1061" s="399"/>
      <c r="O1061" s="399"/>
      <c r="P1061" s="399"/>
      <c r="Q1061" s="399"/>
      <c r="R1061" s="399"/>
      <c r="S1061" s="400"/>
      <c r="U1061" s="6" t="str">
        <f t="shared" ref="U1061:X1064" si="1115">IF(U1011="","",U1011)</f>
        <v>①強化活動</v>
      </c>
      <c r="V1061" s="6" t="str">
        <f t="shared" si="1115"/>
        <v/>
      </c>
      <c r="W1061" s="6" t="str">
        <f t="shared" si="1115"/>
        <v/>
      </c>
      <c r="X1061" s="6" t="str">
        <f t="shared" si="1115"/>
        <v/>
      </c>
    </row>
    <row r="1062" spans="1:24">
      <c r="A1062" s="1">
        <f t="shared" ref="A1062:B1062" si="1116">A1061</f>
        <v>22</v>
      </c>
      <c r="B1062" s="1">
        <f t="shared" si="1116"/>
        <v>0</v>
      </c>
      <c r="C1062" s="398"/>
      <c r="D1062" s="395" t="s">
        <v>7</v>
      </c>
      <c r="E1062" s="395"/>
      <c r="F1062" s="396"/>
      <c r="G1062" s="396"/>
      <c r="H1062" s="396"/>
      <c r="I1062" s="396"/>
      <c r="J1062" s="396"/>
      <c r="K1062" s="396"/>
      <c r="L1062" s="396"/>
      <c r="M1062" s="396"/>
      <c r="N1062" s="396"/>
      <c r="O1062" s="396"/>
      <c r="P1062" s="396"/>
      <c r="Q1062" s="396"/>
      <c r="R1062" s="396"/>
      <c r="S1062" s="397"/>
      <c r="U1062" s="8" t="str">
        <f t="shared" si="1115"/>
        <v>②トップ招へい</v>
      </c>
      <c r="V1062" s="8" t="str">
        <f t="shared" si="1115"/>
        <v/>
      </c>
      <c r="W1062" s="8" t="str">
        <f t="shared" si="1115"/>
        <v/>
      </c>
      <c r="X1062" s="8" t="str">
        <f t="shared" si="1115"/>
        <v/>
      </c>
    </row>
    <row r="1063" spans="1:24">
      <c r="A1063" s="1">
        <f t="shared" ref="A1063:B1063" si="1117">A1062</f>
        <v>22</v>
      </c>
      <c r="B1063" s="1">
        <f t="shared" si="1117"/>
        <v>0</v>
      </c>
      <c r="C1063" s="401" t="s">
        <v>51</v>
      </c>
      <c r="D1063" s="362" t="s">
        <v>52</v>
      </c>
      <c r="E1063" s="362"/>
      <c r="F1063" s="362" t="s">
        <v>55</v>
      </c>
      <c r="G1063" s="402"/>
      <c r="H1063" s="369" t="s">
        <v>56</v>
      </c>
      <c r="I1063" s="367"/>
      <c r="J1063" s="403" t="s">
        <v>57</v>
      </c>
      <c r="K1063" s="402"/>
      <c r="L1063" s="369" t="s">
        <v>58</v>
      </c>
      <c r="M1063" s="367"/>
      <c r="N1063" s="403" t="s">
        <v>59</v>
      </c>
      <c r="O1063" s="402"/>
      <c r="P1063" s="369" t="s">
        <v>60</v>
      </c>
      <c r="Q1063" s="362"/>
      <c r="R1063" s="403" t="s">
        <v>32</v>
      </c>
      <c r="S1063" s="366"/>
      <c r="U1063" s="8" t="str">
        <f t="shared" si="1115"/>
        <v/>
      </c>
      <c r="V1063" s="8" t="str">
        <f t="shared" si="1115"/>
        <v/>
      </c>
      <c r="W1063" s="8" t="str">
        <f t="shared" si="1115"/>
        <v/>
      </c>
      <c r="X1063" s="8" t="str">
        <f t="shared" si="1115"/>
        <v/>
      </c>
    </row>
    <row r="1064" spans="1:24">
      <c r="A1064" s="1">
        <f t="shared" ref="A1064:B1064" si="1118">A1063</f>
        <v>22</v>
      </c>
      <c r="B1064" s="1">
        <f t="shared" si="1118"/>
        <v>0</v>
      </c>
      <c r="C1064" s="398"/>
      <c r="D1064" s="387" t="s">
        <v>53</v>
      </c>
      <c r="E1064" s="387"/>
      <c r="F1064" s="51" t="s">
        <v>134</v>
      </c>
      <c r="G1064" s="22" t="s">
        <v>61</v>
      </c>
      <c r="H1064" s="53" t="s">
        <v>134</v>
      </c>
      <c r="I1064" s="23" t="s">
        <v>61</v>
      </c>
      <c r="J1064" s="55" t="s">
        <v>134</v>
      </c>
      <c r="K1064" s="22" t="s">
        <v>61</v>
      </c>
      <c r="L1064" s="53" t="s">
        <v>134</v>
      </c>
      <c r="M1064" s="23" t="s">
        <v>61</v>
      </c>
      <c r="N1064" s="55" t="s">
        <v>134</v>
      </c>
      <c r="O1064" s="22" t="s">
        <v>61</v>
      </c>
      <c r="P1064" s="53" t="s">
        <v>134</v>
      </c>
      <c r="Q1064" s="24" t="s">
        <v>61</v>
      </c>
      <c r="R1064" s="22">
        <f>指導者!AE$35</f>
        <v>0</v>
      </c>
      <c r="S1064" s="29" t="s">
        <v>61</v>
      </c>
      <c r="U1064" s="10" t="str">
        <f t="shared" si="1115"/>
        <v/>
      </c>
      <c r="V1064" s="10" t="str">
        <f t="shared" si="1115"/>
        <v/>
      </c>
      <c r="W1064" s="10" t="str">
        <f t="shared" si="1115"/>
        <v/>
      </c>
      <c r="X1064" s="10" t="str">
        <f t="shared" si="1115"/>
        <v/>
      </c>
    </row>
    <row r="1065" spans="1:24">
      <c r="A1065" s="1">
        <f t="shared" ref="A1065:B1065" si="1119">A1064</f>
        <v>22</v>
      </c>
      <c r="B1065" s="1">
        <f t="shared" si="1119"/>
        <v>0</v>
      </c>
      <c r="C1065" s="398"/>
      <c r="D1065" s="395" t="s">
        <v>54</v>
      </c>
      <c r="E1065" s="395"/>
      <c r="F1065" s="52" t="s">
        <v>134</v>
      </c>
      <c r="G1065" s="25" t="s">
        <v>61</v>
      </c>
      <c r="H1065" s="54" t="s">
        <v>134</v>
      </c>
      <c r="I1065" s="26" t="s">
        <v>61</v>
      </c>
      <c r="J1065" s="56" t="s">
        <v>134</v>
      </c>
      <c r="K1065" s="25" t="s">
        <v>61</v>
      </c>
      <c r="L1065" s="54" t="s">
        <v>134</v>
      </c>
      <c r="M1065" s="26" t="s">
        <v>61</v>
      </c>
      <c r="N1065" s="56" t="s">
        <v>134</v>
      </c>
      <c r="O1065" s="25" t="s">
        <v>61</v>
      </c>
      <c r="P1065" s="54" t="s">
        <v>134</v>
      </c>
      <c r="Q1065" s="27" t="s">
        <v>61</v>
      </c>
      <c r="R1065" s="25">
        <f>選手!AE$332</f>
        <v>0</v>
      </c>
      <c r="S1065" s="30" t="s">
        <v>61</v>
      </c>
    </row>
    <row r="1066" spans="1:24">
      <c r="A1066" s="1">
        <f t="shared" ref="A1066:B1066" si="1120">A1065</f>
        <v>22</v>
      </c>
      <c r="B1066" s="1">
        <f t="shared" si="1120"/>
        <v>0</v>
      </c>
      <c r="C1066" s="370" t="s">
        <v>63</v>
      </c>
      <c r="D1066" s="371"/>
      <c r="E1066" s="372"/>
      <c r="F1066" s="287"/>
      <c r="G1066" s="379"/>
      <c r="H1066" s="379"/>
      <c r="I1066" s="379"/>
      <c r="J1066" s="379"/>
      <c r="K1066" s="379"/>
      <c r="L1066" s="379"/>
      <c r="M1066" s="379"/>
      <c r="N1066" s="379"/>
      <c r="O1066" s="379"/>
      <c r="P1066" s="379"/>
      <c r="Q1066" s="379"/>
      <c r="R1066" s="379"/>
      <c r="S1066" s="380"/>
    </row>
    <row r="1067" spans="1:24">
      <c r="A1067" s="1">
        <f t="shared" ref="A1067:B1067" si="1121">A1066</f>
        <v>22</v>
      </c>
      <c r="B1067" s="1">
        <f t="shared" si="1121"/>
        <v>0</v>
      </c>
      <c r="C1067" s="373"/>
      <c r="D1067" s="374"/>
      <c r="E1067" s="375"/>
      <c r="F1067" s="289"/>
      <c r="G1067" s="381"/>
      <c r="H1067" s="381"/>
      <c r="I1067" s="381"/>
      <c r="J1067" s="381"/>
      <c r="K1067" s="381"/>
      <c r="L1067" s="381"/>
      <c r="M1067" s="381"/>
      <c r="N1067" s="381"/>
      <c r="O1067" s="381"/>
      <c r="P1067" s="381"/>
      <c r="Q1067" s="381"/>
      <c r="R1067" s="381"/>
      <c r="S1067" s="382"/>
    </row>
    <row r="1068" spans="1:24">
      <c r="A1068" s="1">
        <f t="shared" ref="A1068:B1068" si="1122">A1067</f>
        <v>22</v>
      </c>
      <c r="B1068" s="1">
        <f t="shared" si="1122"/>
        <v>0</v>
      </c>
      <c r="C1068" s="373"/>
      <c r="D1068" s="374"/>
      <c r="E1068" s="375"/>
      <c r="F1068" s="289"/>
      <c r="G1068" s="381"/>
      <c r="H1068" s="381"/>
      <c r="I1068" s="381"/>
      <c r="J1068" s="381"/>
      <c r="K1068" s="381"/>
      <c r="L1068" s="381"/>
      <c r="M1068" s="381"/>
      <c r="N1068" s="381"/>
      <c r="O1068" s="381"/>
      <c r="P1068" s="381"/>
      <c r="Q1068" s="381"/>
      <c r="R1068" s="381"/>
      <c r="S1068" s="382"/>
    </row>
    <row r="1069" spans="1:24">
      <c r="A1069" s="1">
        <f t="shared" ref="A1069:B1069" si="1123">A1068</f>
        <v>22</v>
      </c>
      <c r="B1069" s="1">
        <f t="shared" si="1123"/>
        <v>0</v>
      </c>
      <c r="C1069" s="373"/>
      <c r="D1069" s="374"/>
      <c r="E1069" s="375"/>
      <c r="F1069" s="289"/>
      <c r="G1069" s="381"/>
      <c r="H1069" s="381"/>
      <c r="I1069" s="381"/>
      <c r="J1069" s="381"/>
      <c r="K1069" s="381"/>
      <c r="L1069" s="381"/>
      <c r="M1069" s="381"/>
      <c r="N1069" s="381"/>
      <c r="O1069" s="381"/>
      <c r="P1069" s="381"/>
      <c r="Q1069" s="381"/>
      <c r="R1069" s="381"/>
      <c r="S1069" s="382"/>
    </row>
    <row r="1070" spans="1:24">
      <c r="A1070" s="1">
        <f t="shared" ref="A1070:B1070" si="1124">A1069</f>
        <v>22</v>
      </c>
      <c r="B1070" s="1">
        <f t="shared" si="1124"/>
        <v>0</v>
      </c>
      <c r="C1070" s="373"/>
      <c r="D1070" s="374"/>
      <c r="E1070" s="375"/>
      <c r="F1070" s="289"/>
      <c r="G1070" s="381"/>
      <c r="H1070" s="381"/>
      <c r="I1070" s="381"/>
      <c r="J1070" s="381"/>
      <c r="K1070" s="381"/>
      <c r="L1070" s="381"/>
      <c r="M1070" s="381"/>
      <c r="N1070" s="381"/>
      <c r="O1070" s="381"/>
      <c r="P1070" s="381"/>
      <c r="Q1070" s="381"/>
      <c r="R1070" s="381"/>
      <c r="S1070" s="382"/>
    </row>
    <row r="1071" spans="1:24">
      <c r="A1071" s="1">
        <f t="shared" ref="A1071:B1071" si="1125">A1070</f>
        <v>22</v>
      </c>
      <c r="B1071" s="1">
        <f t="shared" si="1125"/>
        <v>0</v>
      </c>
      <c r="C1071" s="373"/>
      <c r="D1071" s="374"/>
      <c r="E1071" s="375"/>
      <c r="F1071" s="289"/>
      <c r="G1071" s="381"/>
      <c r="H1071" s="381"/>
      <c r="I1071" s="381"/>
      <c r="J1071" s="381"/>
      <c r="K1071" s="381"/>
      <c r="L1071" s="381"/>
      <c r="M1071" s="381"/>
      <c r="N1071" s="381"/>
      <c r="O1071" s="381"/>
      <c r="P1071" s="381"/>
      <c r="Q1071" s="381"/>
      <c r="R1071" s="381"/>
      <c r="S1071" s="382"/>
    </row>
    <row r="1072" spans="1:24" ht="15" thickBot="1">
      <c r="A1072" s="1">
        <f t="shared" ref="A1072:B1072" si="1126">A1071</f>
        <v>22</v>
      </c>
      <c r="B1072" s="1">
        <f t="shared" si="1126"/>
        <v>0</v>
      </c>
      <c r="C1072" s="376"/>
      <c r="D1072" s="377"/>
      <c r="E1072" s="378"/>
      <c r="F1072" s="383"/>
      <c r="G1072" s="384"/>
      <c r="H1072" s="384"/>
      <c r="I1072" s="384"/>
      <c r="J1072" s="384"/>
      <c r="K1072" s="384"/>
      <c r="L1072" s="384"/>
      <c r="M1072" s="384"/>
      <c r="N1072" s="384"/>
      <c r="O1072" s="384"/>
      <c r="P1072" s="384"/>
      <c r="Q1072" s="384"/>
      <c r="R1072" s="384"/>
      <c r="S1072" s="385"/>
    </row>
    <row r="1073" spans="1:21">
      <c r="A1073" s="1">
        <f t="shared" ref="A1073:B1073" si="1127">A1072</f>
        <v>22</v>
      </c>
      <c r="B1073" s="1">
        <f t="shared" si="1127"/>
        <v>0</v>
      </c>
    </row>
    <row r="1074" spans="1:21" ht="15" thickBot="1">
      <c r="A1074" s="1">
        <f t="shared" ref="A1074:B1074" si="1128">A1073</f>
        <v>22</v>
      </c>
      <c r="B1074" s="1">
        <f t="shared" si="1128"/>
        <v>0</v>
      </c>
      <c r="C1074" s="386" t="s">
        <v>64</v>
      </c>
      <c r="D1074" s="386"/>
      <c r="Q1074" s="323" t="s">
        <v>65</v>
      </c>
      <c r="R1074" s="323"/>
      <c r="S1074" s="323"/>
    </row>
    <row r="1075" spans="1:21">
      <c r="A1075" s="1">
        <f t="shared" ref="A1075:B1075" si="1129">A1074</f>
        <v>22</v>
      </c>
      <c r="B1075" s="1">
        <f t="shared" si="1129"/>
        <v>0</v>
      </c>
      <c r="C1075" s="318" t="s">
        <v>66</v>
      </c>
      <c r="D1075" s="361" t="s">
        <v>67</v>
      </c>
      <c r="E1075" s="361"/>
      <c r="F1075" s="361"/>
      <c r="G1075" s="361"/>
      <c r="H1075" s="361" t="s">
        <v>72</v>
      </c>
      <c r="I1075" s="361"/>
      <c r="J1075" s="361" t="s">
        <v>11</v>
      </c>
      <c r="K1075" s="361"/>
      <c r="L1075" s="361"/>
      <c r="M1075" s="361"/>
      <c r="N1075" s="361"/>
      <c r="O1075" s="361"/>
      <c r="P1075" s="361"/>
      <c r="Q1075" s="361"/>
      <c r="R1075" s="361"/>
      <c r="S1075" s="365"/>
    </row>
    <row r="1076" spans="1:21">
      <c r="A1076" s="1">
        <f t="shared" ref="A1076:B1076" si="1130">A1075</f>
        <v>22</v>
      </c>
      <c r="B1076" s="1">
        <f t="shared" si="1130"/>
        <v>0</v>
      </c>
      <c r="C1076" s="319"/>
      <c r="D1076" s="387" t="s">
        <v>68</v>
      </c>
      <c r="E1076" s="387"/>
      <c r="F1076" s="387"/>
      <c r="G1076" s="387"/>
      <c r="H1076" s="388">
        <f>J1101</f>
        <v>0</v>
      </c>
      <c r="I1076" s="388"/>
      <c r="J1076" s="167"/>
      <c r="K1076" s="167"/>
      <c r="L1076" s="167"/>
      <c r="M1076" s="167"/>
      <c r="N1076" s="167"/>
      <c r="O1076" s="167"/>
      <c r="P1076" s="167"/>
      <c r="Q1076" s="167"/>
      <c r="R1076" s="167"/>
      <c r="S1076" s="310"/>
    </row>
    <row r="1077" spans="1:21">
      <c r="A1077" s="1">
        <f t="shared" ref="A1077:B1077" si="1131">A1076</f>
        <v>22</v>
      </c>
      <c r="B1077" s="1">
        <f t="shared" si="1131"/>
        <v>0</v>
      </c>
      <c r="C1077" s="319"/>
      <c r="D1077" s="389" t="s">
        <v>135</v>
      </c>
      <c r="E1077" s="389"/>
      <c r="F1077" s="389"/>
      <c r="G1077" s="389"/>
      <c r="H1077" s="354"/>
      <c r="I1077" s="354"/>
      <c r="J1077" s="359"/>
      <c r="K1077" s="359"/>
      <c r="L1077" s="359"/>
      <c r="M1077" s="359"/>
      <c r="N1077" s="359"/>
      <c r="O1077" s="359"/>
      <c r="P1077" s="359"/>
      <c r="Q1077" s="359"/>
      <c r="R1077" s="359"/>
      <c r="S1077" s="360"/>
    </row>
    <row r="1078" spans="1:21">
      <c r="A1078" s="1">
        <f t="shared" ref="A1078:B1078" si="1132">A1077</f>
        <v>22</v>
      </c>
      <c r="B1078" s="1">
        <f t="shared" si="1132"/>
        <v>0</v>
      </c>
      <c r="C1078" s="319"/>
      <c r="D1078" s="389" t="s">
        <v>69</v>
      </c>
      <c r="E1078" s="389"/>
      <c r="F1078" s="389"/>
      <c r="G1078" s="389"/>
      <c r="H1078" s="354"/>
      <c r="I1078" s="354"/>
      <c r="J1078" s="359"/>
      <c r="K1078" s="359"/>
      <c r="L1078" s="359"/>
      <c r="M1078" s="359"/>
      <c r="N1078" s="359"/>
      <c r="O1078" s="359"/>
      <c r="P1078" s="359"/>
      <c r="Q1078" s="359"/>
      <c r="R1078" s="359"/>
      <c r="S1078" s="360"/>
    </row>
    <row r="1079" spans="1:21" ht="15" thickBot="1">
      <c r="A1079" s="1">
        <f t="shared" ref="A1079:B1079" si="1133">A1078</f>
        <v>22</v>
      </c>
      <c r="B1079" s="1">
        <f t="shared" si="1133"/>
        <v>0</v>
      </c>
      <c r="C1079" s="319"/>
      <c r="D1079" s="390" t="s">
        <v>70</v>
      </c>
      <c r="E1079" s="390"/>
      <c r="F1079" s="390"/>
      <c r="G1079" s="390"/>
      <c r="H1079" s="391">
        <f>H1101-SUM(H1076:I1078)</f>
        <v>0</v>
      </c>
      <c r="I1079" s="391"/>
      <c r="J1079" s="392"/>
      <c r="K1079" s="392"/>
      <c r="L1079" s="392"/>
      <c r="M1079" s="392"/>
      <c r="N1079" s="392"/>
      <c r="O1079" s="392"/>
      <c r="P1079" s="392"/>
      <c r="Q1079" s="392"/>
      <c r="R1079" s="392"/>
      <c r="S1079" s="393"/>
    </row>
    <row r="1080" spans="1:21" ht="15.6" thickTop="1" thickBot="1">
      <c r="A1080" s="1">
        <f t="shared" ref="A1080:B1080" si="1134">A1079</f>
        <v>22</v>
      </c>
      <c r="B1080" s="1">
        <f t="shared" si="1134"/>
        <v>0</v>
      </c>
      <c r="C1080" s="320"/>
      <c r="D1080" s="394" t="s">
        <v>71</v>
      </c>
      <c r="E1080" s="394"/>
      <c r="F1080" s="394"/>
      <c r="G1080" s="394"/>
      <c r="H1080" s="340">
        <f>SUM(H1076:I1079)</f>
        <v>0</v>
      </c>
      <c r="I1080" s="340"/>
      <c r="J1080" s="344"/>
      <c r="K1080" s="344"/>
      <c r="L1080" s="344"/>
      <c r="M1080" s="344"/>
      <c r="N1080" s="344"/>
      <c r="O1080" s="344"/>
      <c r="P1080" s="344"/>
      <c r="Q1080" s="344"/>
      <c r="R1080" s="344"/>
      <c r="S1080" s="345"/>
    </row>
    <row r="1081" spans="1:21">
      <c r="A1081" s="1">
        <f t="shared" ref="A1081:B1081" si="1135">A1080</f>
        <v>22</v>
      </c>
      <c r="B1081" s="1">
        <f t="shared" si="1135"/>
        <v>0</v>
      </c>
      <c r="C1081" s="318" t="s">
        <v>164</v>
      </c>
      <c r="D1081" s="361" t="s">
        <v>67</v>
      </c>
      <c r="E1081" s="361"/>
      <c r="F1081" s="361" t="s">
        <v>76</v>
      </c>
      <c r="G1081" s="361"/>
      <c r="H1081" s="361" t="s">
        <v>72</v>
      </c>
      <c r="I1081" s="363"/>
      <c r="J1081" s="364"/>
      <c r="K1081" s="361"/>
      <c r="L1081" s="361"/>
      <c r="M1081" s="361"/>
      <c r="N1081" s="361" t="s">
        <v>75</v>
      </c>
      <c r="O1081" s="361"/>
      <c r="P1081" s="361"/>
      <c r="Q1081" s="361"/>
      <c r="R1081" s="361"/>
      <c r="S1081" s="365"/>
    </row>
    <row r="1082" spans="1:21">
      <c r="A1082" s="1">
        <f t="shared" ref="A1082:B1082" si="1136">A1081</f>
        <v>22</v>
      </c>
      <c r="B1082" s="1">
        <f t="shared" si="1136"/>
        <v>0</v>
      </c>
      <c r="C1082" s="319"/>
      <c r="D1082" s="362"/>
      <c r="E1082" s="362"/>
      <c r="F1082" s="362"/>
      <c r="G1082" s="362"/>
      <c r="H1082" s="362"/>
      <c r="I1082" s="362"/>
      <c r="J1082" s="367" t="s">
        <v>73</v>
      </c>
      <c r="K1082" s="368"/>
      <c r="L1082" s="368" t="s">
        <v>74</v>
      </c>
      <c r="M1082" s="369"/>
      <c r="N1082" s="362"/>
      <c r="O1082" s="362"/>
      <c r="P1082" s="362"/>
      <c r="Q1082" s="362"/>
      <c r="R1082" s="362"/>
      <c r="S1082" s="366"/>
    </row>
    <row r="1083" spans="1:21">
      <c r="A1083" s="1">
        <f t="shared" ref="A1083:B1083" si="1137">A1082</f>
        <v>22</v>
      </c>
      <c r="B1083" s="1">
        <f t="shared" si="1137"/>
        <v>0</v>
      </c>
      <c r="C1083" s="319"/>
      <c r="D1083" s="328" t="s">
        <v>81</v>
      </c>
      <c r="E1083" s="328"/>
      <c r="F1083" s="328" t="s">
        <v>81</v>
      </c>
      <c r="G1083" s="328"/>
      <c r="H1083" s="347"/>
      <c r="I1083" s="347"/>
      <c r="J1083" s="348"/>
      <c r="K1083" s="349"/>
      <c r="L1083" s="350">
        <f>H1083-J1083</f>
        <v>0</v>
      </c>
      <c r="M1083" s="351"/>
      <c r="N1083" s="128"/>
      <c r="O1083" s="128"/>
      <c r="P1083" s="128"/>
      <c r="Q1083" s="128"/>
      <c r="R1083" s="128"/>
      <c r="S1083" s="352"/>
      <c r="T1083" s="49" t="str">
        <f>HLOOKUP(F1056,リスト!$N$7:$AC$25,2,)</f>
        <v>対象外</v>
      </c>
      <c r="U1083" s="47" t="str">
        <f t="shared" ref="U1083:U1100" si="1138">IF(T1083="対象外",IF(J1083&gt;0,"補助対象外経費です!!",""),"")</f>
        <v/>
      </c>
    </row>
    <row r="1084" spans="1:21">
      <c r="A1084" s="1">
        <f t="shared" ref="A1084:B1084" si="1139">A1083</f>
        <v>22</v>
      </c>
      <c r="B1084" s="1">
        <f t="shared" si="1139"/>
        <v>0</v>
      </c>
      <c r="C1084" s="319"/>
      <c r="D1084" s="328" t="s">
        <v>92</v>
      </c>
      <c r="E1084" s="328"/>
      <c r="F1084" s="304" t="s">
        <v>77</v>
      </c>
      <c r="G1084" s="304"/>
      <c r="H1084" s="305"/>
      <c r="I1084" s="305"/>
      <c r="J1084" s="306"/>
      <c r="K1084" s="307"/>
      <c r="L1084" s="308">
        <f t="shared" ref="L1084:L1100" si="1140">H1084-J1084</f>
        <v>0</v>
      </c>
      <c r="M1084" s="309"/>
      <c r="N1084" s="167"/>
      <c r="O1084" s="167"/>
      <c r="P1084" s="167"/>
      <c r="Q1084" s="167"/>
      <c r="R1084" s="167"/>
      <c r="S1084" s="310"/>
      <c r="T1084" s="49" t="str">
        <f>HLOOKUP(F1056,リスト!$N$7:$AC$25,3,)</f>
        <v>対象</v>
      </c>
      <c r="U1084" s="47" t="str">
        <f t="shared" si="1138"/>
        <v/>
      </c>
    </row>
    <row r="1085" spans="1:21">
      <c r="A1085" s="1">
        <f t="shared" ref="A1085:B1085" si="1141">A1084</f>
        <v>22</v>
      </c>
      <c r="B1085" s="1">
        <f t="shared" si="1141"/>
        <v>0</v>
      </c>
      <c r="C1085" s="319"/>
      <c r="D1085" s="328"/>
      <c r="E1085" s="328"/>
      <c r="F1085" s="353" t="s">
        <v>78</v>
      </c>
      <c r="G1085" s="353"/>
      <c r="H1085" s="354"/>
      <c r="I1085" s="354"/>
      <c r="J1085" s="355"/>
      <c r="K1085" s="356"/>
      <c r="L1085" s="357">
        <f t="shared" si="1140"/>
        <v>0</v>
      </c>
      <c r="M1085" s="358"/>
      <c r="N1085" s="359"/>
      <c r="O1085" s="359"/>
      <c r="P1085" s="359"/>
      <c r="Q1085" s="359"/>
      <c r="R1085" s="359"/>
      <c r="S1085" s="360"/>
      <c r="T1085" s="49" t="str">
        <f>HLOOKUP(F1056,リスト!$N$7:$AC$25,4,)</f>
        <v>対象</v>
      </c>
      <c r="U1085" s="47" t="str">
        <f t="shared" si="1138"/>
        <v/>
      </c>
    </row>
    <row r="1086" spans="1:21">
      <c r="A1086" s="1">
        <f t="shared" ref="A1086:B1086" si="1142">A1085</f>
        <v>22</v>
      </c>
      <c r="B1086" s="1">
        <f t="shared" si="1142"/>
        <v>0</v>
      </c>
      <c r="C1086" s="319"/>
      <c r="D1086" s="328"/>
      <c r="E1086" s="328"/>
      <c r="F1086" s="311" t="s">
        <v>79</v>
      </c>
      <c r="G1086" s="311"/>
      <c r="H1086" s="312"/>
      <c r="I1086" s="312"/>
      <c r="J1086" s="313"/>
      <c r="K1086" s="314"/>
      <c r="L1086" s="315">
        <f t="shared" si="1140"/>
        <v>0</v>
      </c>
      <c r="M1086" s="316"/>
      <c r="N1086" s="168"/>
      <c r="O1086" s="168"/>
      <c r="P1086" s="168"/>
      <c r="Q1086" s="168"/>
      <c r="R1086" s="168"/>
      <c r="S1086" s="317"/>
      <c r="T1086" s="49" t="str">
        <f>HLOOKUP(F1056,リスト!$N$7:$AC$25,5,)</f>
        <v>対象</v>
      </c>
      <c r="U1086" s="47" t="str">
        <f t="shared" si="1138"/>
        <v/>
      </c>
    </row>
    <row r="1087" spans="1:21">
      <c r="A1087" s="1">
        <f t="shared" ref="A1087:B1087" si="1143">A1086</f>
        <v>22</v>
      </c>
      <c r="B1087" s="1">
        <f t="shared" si="1143"/>
        <v>0</v>
      </c>
      <c r="C1087" s="319"/>
      <c r="D1087" s="328" t="s">
        <v>93</v>
      </c>
      <c r="E1087" s="328"/>
      <c r="F1087" s="304" t="s">
        <v>80</v>
      </c>
      <c r="G1087" s="304"/>
      <c r="H1087" s="305"/>
      <c r="I1087" s="305"/>
      <c r="J1087" s="306"/>
      <c r="K1087" s="307"/>
      <c r="L1087" s="308">
        <f t="shared" si="1140"/>
        <v>0</v>
      </c>
      <c r="M1087" s="309"/>
      <c r="N1087" s="167"/>
      <c r="O1087" s="167"/>
      <c r="P1087" s="167"/>
      <c r="Q1087" s="167"/>
      <c r="R1087" s="167"/>
      <c r="S1087" s="310"/>
      <c r="T1087" s="49" t="str">
        <f>HLOOKUP(F1056,リスト!$N$7:$AC$25,6,)</f>
        <v>対象</v>
      </c>
      <c r="U1087" s="47" t="str">
        <f t="shared" si="1138"/>
        <v/>
      </c>
    </row>
    <row r="1088" spans="1:21">
      <c r="A1088" s="1">
        <f t="shared" ref="A1088:B1088" si="1144">A1087</f>
        <v>22</v>
      </c>
      <c r="B1088" s="1">
        <f t="shared" si="1144"/>
        <v>0</v>
      </c>
      <c r="C1088" s="319"/>
      <c r="D1088" s="328"/>
      <c r="E1088" s="328"/>
      <c r="F1088" s="353" t="s">
        <v>82</v>
      </c>
      <c r="G1088" s="353"/>
      <c r="H1088" s="354"/>
      <c r="I1088" s="354"/>
      <c r="J1088" s="355"/>
      <c r="K1088" s="356"/>
      <c r="L1088" s="357">
        <f t="shared" si="1140"/>
        <v>0</v>
      </c>
      <c r="M1088" s="358"/>
      <c r="N1088" s="359"/>
      <c r="O1088" s="359"/>
      <c r="P1088" s="359"/>
      <c r="Q1088" s="359"/>
      <c r="R1088" s="359"/>
      <c r="S1088" s="360"/>
      <c r="T1088" s="49" t="str">
        <f>HLOOKUP(F1056,リスト!$N$7:$AC$25,7,)</f>
        <v>対象外</v>
      </c>
      <c r="U1088" s="47" t="str">
        <f t="shared" si="1138"/>
        <v/>
      </c>
    </row>
    <row r="1089" spans="1:22" ht="14.4" customHeight="1">
      <c r="A1089" s="1">
        <f t="shared" ref="A1089:B1089" si="1145">A1088</f>
        <v>22</v>
      </c>
      <c r="B1089" s="1">
        <f t="shared" si="1145"/>
        <v>0</v>
      </c>
      <c r="C1089" s="319"/>
      <c r="D1089" s="328"/>
      <c r="E1089" s="328"/>
      <c r="F1089" s="353" t="s">
        <v>162</v>
      </c>
      <c r="G1089" s="353"/>
      <c r="H1089" s="354"/>
      <c r="I1089" s="354"/>
      <c r="J1089" s="355"/>
      <c r="K1089" s="356"/>
      <c r="L1089" s="357">
        <f t="shared" si="1140"/>
        <v>0</v>
      </c>
      <c r="M1089" s="358"/>
      <c r="N1089" s="359"/>
      <c r="O1089" s="359"/>
      <c r="P1089" s="359"/>
      <c r="Q1089" s="359"/>
      <c r="R1089" s="359"/>
      <c r="S1089" s="360"/>
      <c r="T1089" s="49" t="str">
        <f>HLOOKUP(F1056,リスト!$N$7:$AC$25,8,)</f>
        <v>対象</v>
      </c>
      <c r="U1089" s="47" t="str">
        <f t="shared" si="1138"/>
        <v/>
      </c>
    </row>
    <row r="1090" spans="1:22">
      <c r="A1090" s="1">
        <f t="shared" ref="A1090:B1090" si="1146">A1089</f>
        <v>22</v>
      </c>
      <c r="B1090" s="1">
        <f t="shared" si="1146"/>
        <v>0</v>
      </c>
      <c r="C1090" s="319"/>
      <c r="D1090" s="328"/>
      <c r="E1090" s="328"/>
      <c r="F1090" s="311" t="s">
        <v>83</v>
      </c>
      <c r="G1090" s="311"/>
      <c r="H1090" s="312"/>
      <c r="I1090" s="312"/>
      <c r="J1090" s="313"/>
      <c r="K1090" s="314"/>
      <c r="L1090" s="315">
        <f t="shared" si="1140"/>
        <v>0</v>
      </c>
      <c r="M1090" s="316"/>
      <c r="N1090" s="168"/>
      <c r="O1090" s="168"/>
      <c r="P1090" s="168"/>
      <c r="Q1090" s="168"/>
      <c r="R1090" s="168"/>
      <c r="S1090" s="317"/>
      <c r="T1090" s="49" t="str">
        <f>HLOOKUP(F1056,リスト!$N$7:$AC$25,9,)</f>
        <v>対象</v>
      </c>
      <c r="U1090" s="47" t="str">
        <f t="shared" si="1138"/>
        <v/>
      </c>
    </row>
    <row r="1091" spans="1:22">
      <c r="A1091" s="1">
        <f t="shared" ref="A1091:B1091" si="1147">A1090</f>
        <v>22</v>
      </c>
      <c r="B1091" s="1">
        <f t="shared" si="1147"/>
        <v>0</v>
      </c>
      <c r="C1091" s="319"/>
      <c r="D1091" s="328" t="s">
        <v>94</v>
      </c>
      <c r="E1091" s="328"/>
      <c r="F1091" s="304" t="s">
        <v>84</v>
      </c>
      <c r="G1091" s="304"/>
      <c r="H1091" s="305"/>
      <c r="I1091" s="305"/>
      <c r="J1091" s="306"/>
      <c r="K1091" s="307"/>
      <c r="L1091" s="308">
        <f t="shared" si="1140"/>
        <v>0</v>
      </c>
      <c r="M1091" s="309"/>
      <c r="N1091" s="167"/>
      <c r="O1091" s="167"/>
      <c r="P1091" s="167"/>
      <c r="Q1091" s="167"/>
      <c r="R1091" s="167"/>
      <c r="S1091" s="310"/>
      <c r="T1091" s="49" t="str">
        <f>HLOOKUP(F1056,リスト!$N$7:$AC$25,10,)</f>
        <v>対象</v>
      </c>
      <c r="U1091" s="47" t="str">
        <f t="shared" si="1138"/>
        <v/>
      </c>
    </row>
    <row r="1092" spans="1:22">
      <c r="A1092" s="1">
        <f t="shared" ref="A1092:B1092" si="1148">A1091</f>
        <v>22</v>
      </c>
      <c r="B1092" s="1">
        <f t="shared" si="1148"/>
        <v>0</v>
      </c>
      <c r="C1092" s="319"/>
      <c r="D1092" s="328"/>
      <c r="E1092" s="328"/>
      <c r="F1092" s="353" t="s">
        <v>85</v>
      </c>
      <c r="G1092" s="353"/>
      <c r="H1092" s="354"/>
      <c r="I1092" s="354"/>
      <c r="J1092" s="355"/>
      <c r="K1092" s="356"/>
      <c r="L1092" s="357">
        <f t="shared" si="1140"/>
        <v>0</v>
      </c>
      <c r="M1092" s="358"/>
      <c r="N1092" s="359"/>
      <c r="O1092" s="359"/>
      <c r="P1092" s="359"/>
      <c r="Q1092" s="359"/>
      <c r="R1092" s="359"/>
      <c r="S1092" s="360"/>
      <c r="T1092" s="49" t="str">
        <f>HLOOKUP(F1056,リスト!$N$7:$AC$25,11,)</f>
        <v>対象外</v>
      </c>
      <c r="U1092" s="47" t="str">
        <f t="shared" si="1138"/>
        <v/>
      </c>
    </row>
    <row r="1093" spans="1:22">
      <c r="A1093" s="1">
        <f t="shared" ref="A1093:B1093" si="1149">A1092</f>
        <v>22</v>
      </c>
      <c r="B1093" s="1">
        <f t="shared" si="1149"/>
        <v>0</v>
      </c>
      <c r="C1093" s="319"/>
      <c r="D1093" s="328"/>
      <c r="E1093" s="328"/>
      <c r="F1093" s="311" t="s">
        <v>86</v>
      </c>
      <c r="G1093" s="311"/>
      <c r="H1093" s="312"/>
      <c r="I1093" s="312"/>
      <c r="J1093" s="313"/>
      <c r="K1093" s="314"/>
      <c r="L1093" s="315">
        <f t="shared" si="1140"/>
        <v>0</v>
      </c>
      <c r="M1093" s="316"/>
      <c r="N1093" s="168"/>
      <c r="O1093" s="168"/>
      <c r="P1093" s="168"/>
      <c r="Q1093" s="168"/>
      <c r="R1093" s="168"/>
      <c r="S1093" s="317"/>
      <c r="T1093" s="49" t="str">
        <f>HLOOKUP(F1056,リスト!$N$7:$AC$25,12,)</f>
        <v>対象</v>
      </c>
      <c r="U1093" s="47" t="str">
        <f t="shared" si="1138"/>
        <v/>
      </c>
    </row>
    <row r="1094" spans="1:22">
      <c r="A1094" s="1">
        <f t="shared" ref="A1094:B1094" si="1150">A1093</f>
        <v>22</v>
      </c>
      <c r="B1094" s="1">
        <f t="shared" si="1150"/>
        <v>0</v>
      </c>
      <c r="C1094" s="319"/>
      <c r="D1094" s="328" t="s">
        <v>95</v>
      </c>
      <c r="E1094" s="328"/>
      <c r="F1094" s="328" t="s">
        <v>95</v>
      </c>
      <c r="G1094" s="328"/>
      <c r="H1094" s="347"/>
      <c r="I1094" s="347"/>
      <c r="J1094" s="348"/>
      <c r="K1094" s="349"/>
      <c r="L1094" s="350">
        <f t="shared" si="1140"/>
        <v>0</v>
      </c>
      <c r="M1094" s="351"/>
      <c r="N1094" s="128"/>
      <c r="O1094" s="128"/>
      <c r="P1094" s="128"/>
      <c r="Q1094" s="128"/>
      <c r="R1094" s="128"/>
      <c r="S1094" s="352"/>
      <c r="T1094" s="49" t="str">
        <f>HLOOKUP(F1056,リスト!$N$7:$AC$25,13,)</f>
        <v>対象外</v>
      </c>
      <c r="U1094" s="47" t="str">
        <f t="shared" si="1138"/>
        <v/>
      </c>
    </row>
    <row r="1095" spans="1:22">
      <c r="A1095" s="1">
        <f t="shared" ref="A1095:B1095" si="1151">A1094</f>
        <v>22</v>
      </c>
      <c r="B1095" s="1">
        <f t="shared" si="1151"/>
        <v>0</v>
      </c>
      <c r="C1095" s="319"/>
      <c r="D1095" s="327" t="s">
        <v>98</v>
      </c>
      <c r="E1095" s="328"/>
      <c r="F1095" s="304" t="s">
        <v>87</v>
      </c>
      <c r="G1095" s="304"/>
      <c r="H1095" s="305"/>
      <c r="I1095" s="305"/>
      <c r="J1095" s="306"/>
      <c r="K1095" s="307"/>
      <c r="L1095" s="308">
        <f t="shared" si="1140"/>
        <v>0</v>
      </c>
      <c r="M1095" s="309"/>
      <c r="N1095" s="167"/>
      <c r="O1095" s="167"/>
      <c r="P1095" s="167"/>
      <c r="Q1095" s="167"/>
      <c r="R1095" s="167"/>
      <c r="S1095" s="310"/>
      <c r="T1095" s="49" t="str">
        <f>HLOOKUP(F1056,リスト!$N$7:$AC$25,14,)</f>
        <v>対象</v>
      </c>
      <c r="U1095" s="47" t="str">
        <f t="shared" si="1138"/>
        <v/>
      </c>
    </row>
    <row r="1096" spans="1:22">
      <c r="A1096" s="1">
        <f t="shared" ref="A1096:B1096" si="1152">A1095</f>
        <v>22</v>
      </c>
      <c r="B1096" s="1">
        <f t="shared" si="1152"/>
        <v>0</v>
      </c>
      <c r="C1096" s="319"/>
      <c r="D1096" s="328"/>
      <c r="E1096" s="328"/>
      <c r="F1096" s="311" t="s">
        <v>88</v>
      </c>
      <c r="G1096" s="311"/>
      <c r="H1096" s="312"/>
      <c r="I1096" s="312"/>
      <c r="J1096" s="313"/>
      <c r="K1096" s="314"/>
      <c r="L1096" s="315">
        <f t="shared" si="1140"/>
        <v>0</v>
      </c>
      <c r="M1096" s="316"/>
      <c r="N1096" s="168"/>
      <c r="O1096" s="168"/>
      <c r="P1096" s="168"/>
      <c r="Q1096" s="168"/>
      <c r="R1096" s="168"/>
      <c r="S1096" s="317"/>
      <c r="T1096" s="49" t="str">
        <f>HLOOKUP(F1056,リスト!$N$7:$AC$25,15,)</f>
        <v>対象</v>
      </c>
      <c r="U1096" s="47" t="str">
        <f t="shared" si="1138"/>
        <v/>
      </c>
    </row>
    <row r="1097" spans="1:22">
      <c r="A1097" s="1">
        <f t="shared" ref="A1097:B1097" si="1153">A1096</f>
        <v>22</v>
      </c>
      <c r="B1097" s="1">
        <f t="shared" si="1153"/>
        <v>0</v>
      </c>
      <c r="C1097" s="319"/>
      <c r="D1097" s="346" t="s">
        <v>96</v>
      </c>
      <c r="E1097" s="346"/>
      <c r="F1097" s="328" t="s">
        <v>89</v>
      </c>
      <c r="G1097" s="328"/>
      <c r="H1097" s="347"/>
      <c r="I1097" s="347"/>
      <c r="J1097" s="348"/>
      <c r="K1097" s="349"/>
      <c r="L1097" s="350">
        <f t="shared" si="1140"/>
        <v>0</v>
      </c>
      <c r="M1097" s="351"/>
      <c r="N1097" s="128"/>
      <c r="O1097" s="128"/>
      <c r="P1097" s="128"/>
      <c r="Q1097" s="128"/>
      <c r="R1097" s="128"/>
      <c r="S1097" s="352"/>
      <c r="T1097" s="49" t="str">
        <f>HLOOKUP(F1056,リスト!$N$7:$AC$25,16,)</f>
        <v>対象</v>
      </c>
      <c r="U1097" s="47" t="str">
        <f t="shared" si="1138"/>
        <v/>
      </c>
    </row>
    <row r="1098" spans="1:22">
      <c r="A1098" s="1">
        <f t="shared" ref="A1098:B1098" si="1154">A1097</f>
        <v>22</v>
      </c>
      <c r="B1098" s="1">
        <f t="shared" si="1154"/>
        <v>0</v>
      </c>
      <c r="C1098" s="319"/>
      <c r="D1098" s="328" t="s">
        <v>97</v>
      </c>
      <c r="E1098" s="328"/>
      <c r="F1098" s="304" t="s">
        <v>90</v>
      </c>
      <c r="G1098" s="304"/>
      <c r="H1098" s="305"/>
      <c r="I1098" s="305"/>
      <c r="J1098" s="306"/>
      <c r="K1098" s="307"/>
      <c r="L1098" s="308">
        <f t="shared" si="1140"/>
        <v>0</v>
      </c>
      <c r="M1098" s="309"/>
      <c r="N1098" s="167"/>
      <c r="O1098" s="167"/>
      <c r="P1098" s="167"/>
      <c r="Q1098" s="167"/>
      <c r="R1098" s="167"/>
      <c r="S1098" s="310"/>
      <c r="T1098" s="49" t="str">
        <f>HLOOKUP(F1056,リスト!$N$7:$AC$25,17,)</f>
        <v>対象</v>
      </c>
      <c r="U1098" s="47" t="str">
        <f t="shared" si="1138"/>
        <v/>
      </c>
    </row>
    <row r="1099" spans="1:22">
      <c r="A1099" s="1">
        <f t="shared" ref="A1099:B1099" si="1155">A1098</f>
        <v>22</v>
      </c>
      <c r="B1099" s="1">
        <f t="shared" si="1155"/>
        <v>0</v>
      </c>
      <c r="C1099" s="319"/>
      <c r="D1099" s="328"/>
      <c r="E1099" s="328"/>
      <c r="F1099" s="311" t="s">
        <v>91</v>
      </c>
      <c r="G1099" s="311"/>
      <c r="H1099" s="312"/>
      <c r="I1099" s="312"/>
      <c r="J1099" s="313"/>
      <c r="K1099" s="314"/>
      <c r="L1099" s="315">
        <f t="shared" si="1140"/>
        <v>0</v>
      </c>
      <c r="M1099" s="316"/>
      <c r="N1099" s="168"/>
      <c r="O1099" s="168"/>
      <c r="P1099" s="168"/>
      <c r="Q1099" s="168"/>
      <c r="R1099" s="168"/>
      <c r="S1099" s="317"/>
      <c r="T1099" s="49" t="str">
        <f>HLOOKUP(F1056,リスト!$N$7:$AC$25,18,)</f>
        <v>対象外</v>
      </c>
      <c r="U1099" s="47" t="str">
        <f t="shared" si="1138"/>
        <v/>
      </c>
    </row>
    <row r="1100" spans="1:22" ht="15" thickBot="1">
      <c r="A1100" s="1">
        <f t="shared" ref="A1100:B1100" si="1156">A1099</f>
        <v>22</v>
      </c>
      <c r="B1100" s="1">
        <f t="shared" si="1156"/>
        <v>0</v>
      </c>
      <c r="C1100" s="319"/>
      <c r="D1100" s="329" t="s">
        <v>70</v>
      </c>
      <c r="E1100" s="329"/>
      <c r="F1100" s="329" t="s">
        <v>70</v>
      </c>
      <c r="G1100" s="329"/>
      <c r="H1100" s="330"/>
      <c r="I1100" s="330"/>
      <c r="J1100" s="331"/>
      <c r="K1100" s="332"/>
      <c r="L1100" s="333">
        <f t="shared" si="1140"/>
        <v>0</v>
      </c>
      <c r="M1100" s="334"/>
      <c r="N1100" s="335"/>
      <c r="O1100" s="335"/>
      <c r="P1100" s="335"/>
      <c r="Q1100" s="335"/>
      <c r="R1100" s="335"/>
      <c r="S1100" s="336"/>
      <c r="T1100" s="49" t="str">
        <f>HLOOKUP(F1056,リスト!$N$7:$AC$25,19,)</f>
        <v>対象</v>
      </c>
      <c r="U1100" s="47" t="str">
        <f t="shared" si="1138"/>
        <v/>
      </c>
    </row>
    <row r="1101" spans="1:22" ht="15.6" thickTop="1" thickBot="1">
      <c r="A1101" s="1">
        <f t="shared" ref="A1101:B1101" si="1157">A1100</f>
        <v>22</v>
      </c>
      <c r="B1101" s="1">
        <f t="shared" si="1157"/>
        <v>0</v>
      </c>
      <c r="C1101" s="320"/>
      <c r="D1101" s="337" t="s">
        <v>71</v>
      </c>
      <c r="E1101" s="338"/>
      <c r="F1101" s="338"/>
      <c r="G1101" s="339"/>
      <c r="H1101" s="340">
        <f>SUM(H1083:I1100)</f>
        <v>0</v>
      </c>
      <c r="I1101" s="340"/>
      <c r="J1101" s="341">
        <f t="shared" ref="J1101" si="1158">SUM(J1083:K1100)</f>
        <v>0</v>
      </c>
      <c r="K1101" s="342"/>
      <c r="L1101" s="342">
        <f t="shared" ref="L1101" si="1159">SUM(L1083:M1100)</f>
        <v>0</v>
      </c>
      <c r="M1101" s="343"/>
      <c r="N1101" s="344"/>
      <c r="O1101" s="344"/>
      <c r="P1101" s="344"/>
      <c r="Q1101" s="344"/>
      <c r="R1101" s="344"/>
      <c r="S1101" s="345"/>
      <c r="T1101" s="49"/>
    </row>
    <row r="1102" spans="1:22">
      <c r="A1102" s="1">
        <f>F1105</f>
        <v>23</v>
      </c>
      <c r="B1102" s="1">
        <f>IF(H1126&gt;0,1,0)</f>
        <v>0</v>
      </c>
      <c r="C1102" s="179" t="s">
        <v>41</v>
      </c>
      <c r="D1102" s="179"/>
      <c r="E1102" s="179"/>
      <c r="U1102" s="11" t="s">
        <v>43</v>
      </c>
      <c r="V1102" s="11" t="s">
        <v>157</v>
      </c>
    </row>
    <row r="1103" spans="1:22">
      <c r="A1103" s="1">
        <f>A1102</f>
        <v>23</v>
      </c>
      <c r="B1103" s="1">
        <f>B1102</f>
        <v>0</v>
      </c>
      <c r="C1103" s="223" t="str">
        <f>"トップスポーツクラブ強化事業　"&amp;基本!$G$24</f>
        <v>トップスポーツクラブ強化事業　事業計画書</v>
      </c>
      <c r="D1103" s="223"/>
      <c r="E1103" s="223"/>
      <c r="F1103" s="223"/>
      <c r="G1103" s="223"/>
      <c r="H1103" s="223"/>
      <c r="I1103" s="223"/>
      <c r="J1103" s="223"/>
      <c r="K1103" s="223"/>
      <c r="L1103" s="223"/>
      <c r="M1103" s="223"/>
      <c r="N1103" s="223"/>
      <c r="O1103" s="223"/>
      <c r="P1103" s="223"/>
      <c r="Q1103" s="223"/>
      <c r="R1103" s="223"/>
      <c r="S1103" s="223"/>
      <c r="U1103" s="16" t="str">
        <f t="shared" ref="U1103:V1106" si="1160">IF(U1053="","",U1053)</f>
        <v>トップスポーツクラブ強化事業</v>
      </c>
      <c r="V1103" s="16" t="str">
        <f t="shared" si="1160"/>
        <v>トップクラブ</v>
      </c>
    </row>
    <row r="1104" spans="1:22" ht="15" thickBot="1">
      <c r="A1104" s="1">
        <f t="shared" ref="A1104:B1104" si="1161">A1103</f>
        <v>23</v>
      </c>
      <c r="B1104" s="1">
        <f t="shared" si="1161"/>
        <v>0</v>
      </c>
      <c r="C1104" s="386" t="s">
        <v>42</v>
      </c>
      <c r="D1104" s="386"/>
      <c r="U1104" s="28" t="str">
        <f t="shared" si="1160"/>
        <v/>
      </c>
      <c r="V1104" s="28" t="str">
        <f t="shared" si="1160"/>
        <v/>
      </c>
    </row>
    <row r="1105" spans="1:24" ht="15" thickBot="1">
      <c r="A1105" s="1">
        <f t="shared" ref="A1105:B1105" si="1162">A1104</f>
        <v>23</v>
      </c>
      <c r="B1105" s="1">
        <f t="shared" si="1162"/>
        <v>0</v>
      </c>
      <c r="C1105" s="413" t="s">
        <v>44</v>
      </c>
      <c r="D1105" s="414"/>
      <c r="E1105" s="414"/>
      <c r="F1105" s="415">
        <f>F1055+1</f>
        <v>23</v>
      </c>
      <c r="G1105" s="416"/>
      <c r="U1105" s="28" t="str">
        <f t="shared" si="1160"/>
        <v/>
      </c>
      <c r="V1105" s="28" t="str">
        <f t="shared" si="1160"/>
        <v/>
      </c>
    </row>
    <row r="1106" spans="1:24">
      <c r="A1106" s="1">
        <f t="shared" ref="A1106:B1106" si="1163">A1105</f>
        <v>23</v>
      </c>
      <c r="B1106" s="1">
        <f t="shared" si="1163"/>
        <v>0</v>
      </c>
      <c r="C1106" s="417" t="s">
        <v>43</v>
      </c>
      <c r="D1106" s="361"/>
      <c r="E1106" s="361"/>
      <c r="F1106" s="418" t="s">
        <v>26</v>
      </c>
      <c r="G1106" s="418"/>
      <c r="H1106" s="418"/>
      <c r="I1106" s="418"/>
      <c r="J1106" s="418"/>
      <c r="K1106" s="418"/>
      <c r="L1106" s="418"/>
      <c r="M1106" s="361" t="s">
        <v>47</v>
      </c>
      <c r="N1106" s="361"/>
      <c r="O1106" s="361"/>
      <c r="P1106" s="418"/>
      <c r="Q1106" s="418"/>
      <c r="R1106" s="418"/>
      <c r="S1106" s="419"/>
      <c r="T1106" s="64" t="str">
        <f>IF(F1106="","",VLOOKUP(F1106,U1103:V1106,2,))</f>
        <v>トップクラブ</v>
      </c>
      <c r="U1106" s="18" t="str">
        <f t="shared" si="1160"/>
        <v/>
      </c>
      <c r="V1106" s="18" t="str">
        <f t="shared" si="1160"/>
        <v/>
      </c>
    </row>
    <row r="1107" spans="1:24">
      <c r="A1107" s="1">
        <f t="shared" ref="A1107:B1107" si="1164">A1106</f>
        <v>23</v>
      </c>
      <c r="B1107" s="1">
        <f t="shared" si="1164"/>
        <v>0</v>
      </c>
      <c r="C1107" s="404" t="s">
        <v>141</v>
      </c>
      <c r="D1107" s="405"/>
      <c r="E1107" s="403"/>
      <c r="F1107" s="406"/>
      <c r="G1107" s="407"/>
      <c r="H1107" s="407"/>
      <c r="I1107" s="407"/>
      <c r="J1107" s="407"/>
      <c r="K1107" s="407"/>
      <c r="L1107" s="407"/>
      <c r="M1107" s="407"/>
      <c r="N1107" s="407"/>
      <c r="O1107" s="407"/>
      <c r="P1107" s="407"/>
      <c r="Q1107" s="407"/>
      <c r="R1107" s="407"/>
      <c r="S1107" s="408"/>
      <c r="U1107" s="50"/>
    </row>
    <row r="1108" spans="1:24">
      <c r="A1108" s="1">
        <f t="shared" ref="A1108:B1108" si="1165">A1107</f>
        <v>23</v>
      </c>
      <c r="B1108" s="1">
        <f t="shared" si="1165"/>
        <v>0</v>
      </c>
      <c r="C1108" s="398" t="s">
        <v>45</v>
      </c>
      <c r="D1108" s="362"/>
      <c r="E1108" s="362"/>
      <c r="F1108" s="409"/>
      <c r="G1108" s="410"/>
      <c r="H1108" s="410"/>
      <c r="I1108" s="20" t="str">
        <f>IF(F1108="","～",IF(J1108="","","～"))</f>
        <v>～</v>
      </c>
      <c r="J1108" s="410"/>
      <c r="K1108" s="410"/>
      <c r="L1108" s="410"/>
      <c r="M1108" s="21" t="s">
        <v>46</v>
      </c>
      <c r="N1108" s="411" t="str">
        <f>IF(T1108=1,IF(F1108="","",IF(J1108="","",IF(F1108=J1108,"日帰り",(J1108-F1108)&amp;"泊"&amp;(J1108-F1108+1)&amp;"日"))),"")</f>
        <v/>
      </c>
      <c r="O1108" s="411"/>
      <c r="P1108" s="411"/>
      <c r="Q1108" s="13" t="s">
        <v>62</v>
      </c>
      <c r="R1108" s="192"/>
      <c r="S1108" s="412"/>
      <c r="T1108" s="48">
        <v>0</v>
      </c>
    </row>
    <row r="1109" spans="1:24">
      <c r="A1109" s="1">
        <f t="shared" ref="A1109:B1109" si="1166">A1108</f>
        <v>23</v>
      </c>
      <c r="B1109" s="1">
        <f t="shared" si="1166"/>
        <v>0</v>
      </c>
      <c r="C1109" s="398" t="s">
        <v>48</v>
      </c>
      <c r="D1109" s="387" t="s">
        <v>49</v>
      </c>
      <c r="E1109" s="387"/>
      <c r="F1109" s="399"/>
      <c r="G1109" s="399"/>
      <c r="H1109" s="399"/>
      <c r="I1109" s="399"/>
      <c r="J1109" s="399"/>
      <c r="K1109" s="399"/>
      <c r="L1109" s="399"/>
      <c r="M1109" s="399"/>
      <c r="N1109" s="399"/>
      <c r="O1109" s="399"/>
      <c r="P1109" s="399"/>
      <c r="Q1109" s="399"/>
      <c r="R1109" s="399"/>
      <c r="S1109" s="400"/>
      <c r="U1109" s="154" t="s">
        <v>47</v>
      </c>
      <c r="V1109" s="154"/>
      <c r="W1109" s="154"/>
      <c r="X1109" s="154"/>
    </row>
    <row r="1110" spans="1:24">
      <c r="A1110" s="1">
        <f t="shared" ref="A1110:B1110" si="1167">A1109</f>
        <v>23</v>
      </c>
      <c r="B1110" s="1">
        <f t="shared" si="1167"/>
        <v>0</v>
      </c>
      <c r="C1110" s="398"/>
      <c r="D1110" s="395" t="s">
        <v>7</v>
      </c>
      <c r="E1110" s="395"/>
      <c r="F1110" s="396"/>
      <c r="G1110" s="396"/>
      <c r="H1110" s="396"/>
      <c r="I1110" s="396"/>
      <c r="J1110" s="396"/>
      <c r="K1110" s="396"/>
      <c r="L1110" s="396"/>
      <c r="M1110" s="396"/>
      <c r="N1110" s="396"/>
      <c r="O1110" s="396"/>
      <c r="P1110" s="396"/>
      <c r="Q1110" s="396"/>
      <c r="R1110" s="396"/>
      <c r="S1110" s="397"/>
      <c r="U1110" s="61" t="str">
        <f>U1103</f>
        <v>トップスポーツクラブ強化事業</v>
      </c>
      <c r="V1110" s="61" t="str">
        <f>U1104</f>
        <v/>
      </c>
      <c r="W1110" s="61" t="str">
        <f>U1105</f>
        <v/>
      </c>
      <c r="X1110" s="61" t="str">
        <f>U1106</f>
        <v/>
      </c>
    </row>
    <row r="1111" spans="1:24">
      <c r="A1111" s="1">
        <f t="shared" ref="A1111:B1111" si="1168">A1110</f>
        <v>23</v>
      </c>
      <c r="B1111" s="1">
        <f t="shared" si="1168"/>
        <v>0</v>
      </c>
      <c r="C1111" s="398" t="s">
        <v>50</v>
      </c>
      <c r="D1111" s="387" t="s">
        <v>49</v>
      </c>
      <c r="E1111" s="387"/>
      <c r="F1111" s="399"/>
      <c r="G1111" s="399"/>
      <c r="H1111" s="399"/>
      <c r="I1111" s="399"/>
      <c r="J1111" s="399"/>
      <c r="K1111" s="399"/>
      <c r="L1111" s="399"/>
      <c r="M1111" s="399"/>
      <c r="N1111" s="399"/>
      <c r="O1111" s="399"/>
      <c r="P1111" s="399"/>
      <c r="Q1111" s="399"/>
      <c r="R1111" s="399"/>
      <c r="S1111" s="400"/>
      <c r="U1111" s="6" t="str">
        <f t="shared" ref="U1111:X1114" si="1169">IF(U1061="","",U1061)</f>
        <v>①強化活動</v>
      </c>
      <c r="V1111" s="6" t="str">
        <f t="shared" si="1169"/>
        <v/>
      </c>
      <c r="W1111" s="6" t="str">
        <f t="shared" si="1169"/>
        <v/>
      </c>
      <c r="X1111" s="6" t="str">
        <f t="shared" si="1169"/>
        <v/>
      </c>
    </row>
    <row r="1112" spans="1:24">
      <c r="A1112" s="1">
        <f t="shared" ref="A1112:B1112" si="1170">A1111</f>
        <v>23</v>
      </c>
      <c r="B1112" s="1">
        <f t="shared" si="1170"/>
        <v>0</v>
      </c>
      <c r="C1112" s="398"/>
      <c r="D1112" s="395" t="s">
        <v>7</v>
      </c>
      <c r="E1112" s="395"/>
      <c r="F1112" s="396"/>
      <c r="G1112" s="396"/>
      <c r="H1112" s="396"/>
      <c r="I1112" s="396"/>
      <c r="J1112" s="396"/>
      <c r="K1112" s="396"/>
      <c r="L1112" s="396"/>
      <c r="M1112" s="396"/>
      <c r="N1112" s="396"/>
      <c r="O1112" s="396"/>
      <c r="P1112" s="396"/>
      <c r="Q1112" s="396"/>
      <c r="R1112" s="396"/>
      <c r="S1112" s="397"/>
      <c r="U1112" s="8" t="str">
        <f t="shared" si="1169"/>
        <v>②トップ招へい</v>
      </c>
      <c r="V1112" s="8" t="str">
        <f t="shared" si="1169"/>
        <v/>
      </c>
      <c r="W1112" s="8" t="str">
        <f t="shared" si="1169"/>
        <v/>
      </c>
      <c r="X1112" s="8" t="str">
        <f t="shared" si="1169"/>
        <v/>
      </c>
    </row>
    <row r="1113" spans="1:24">
      <c r="A1113" s="1">
        <f t="shared" ref="A1113:B1113" si="1171">A1112</f>
        <v>23</v>
      </c>
      <c r="B1113" s="1">
        <f t="shared" si="1171"/>
        <v>0</v>
      </c>
      <c r="C1113" s="401" t="s">
        <v>51</v>
      </c>
      <c r="D1113" s="362" t="s">
        <v>52</v>
      </c>
      <c r="E1113" s="362"/>
      <c r="F1113" s="362" t="s">
        <v>55</v>
      </c>
      <c r="G1113" s="402"/>
      <c r="H1113" s="369" t="s">
        <v>56</v>
      </c>
      <c r="I1113" s="367"/>
      <c r="J1113" s="403" t="s">
        <v>57</v>
      </c>
      <c r="K1113" s="402"/>
      <c r="L1113" s="369" t="s">
        <v>58</v>
      </c>
      <c r="M1113" s="367"/>
      <c r="N1113" s="403" t="s">
        <v>59</v>
      </c>
      <c r="O1113" s="402"/>
      <c r="P1113" s="369" t="s">
        <v>60</v>
      </c>
      <c r="Q1113" s="362"/>
      <c r="R1113" s="403" t="s">
        <v>32</v>
      </c>
      <c r="S1113" s="366"/>
      <c r="U1113" s="8" t="str">
        <f t="shared" si="1169"/>
        <v/>
      </c>
      <c r="V1113" s="8" t="str">
        <f t="shared" si="1169"/>
        <v/>
      </c>
      <c r="W1113" s="8" t="str">
        <f t="shared" si="1169"/>
        <v/>
      </c>
      <c r="X1113" s="8" t="str">
        <f t="shared" si="1169"/>
        <v/>
      </c>
    </row>
    <row r="1114" spans="1:24">
      <c r="A1114" s="1">
        <f t="shared" ref="A1114:B1114" si="1172">A1113</f>
        <v>23</v>
      </c>
      <c r="B1114" s="1">
        <f t="shared" si="1172"/>
        <v>0</v>
      </c>
      <c r="C1114" s="398"/>
      <c r="D1114" s="387" t="s">
        <v>53</v>
      </c>
      <c r="E1114" s="387"/>
      <c r="F1114" s="51" t="s">
        <v>134</v>
      </c>
      <c r="G1114" s="22" t="s">
        <v>61</v>
      </c>
      <c r="H1114" s="53" t="s">
        <v>134</v>
      </c>
      <c r="I1114" s="23" t="s">
        <v>61</v>
      </c>
      <c r="J1114" s="55" t="s">
        <v>134</v>
      </c>
      <c r="K1114" s="22" t="s">
        <v>61</v>
      </c>
      <c r="L1114" s="53" t="s">
        <v>134</v>
      </c>
      <c r="M1114" s="23" t="s">
        <v>61</v>
      </c>
      <c r="N1114" s="55" t="s">
        <v>134</v>
      </c>
      <c r="O1114" s="22" t="s">
        <v>61</v>
      </c>
      <c r="P1114" s="53" t="s">
        <v>134</v>
      </c>
      <c r="Q1114" s="24" t="s">
        <v>61</v>
      </c>
      <c r="R1114" s="22">
        <f>指導者!AF$35</f>
        <v>0</v>
      </c>
      <c r="S1114" s="29" t="s">
        <v>61</v>
      </c>
      <c r="U1114" s="10" t="str">
        <f t="shared" si="1169"/>
        <v/>
      </c>
      <c r="V1114" s="10" t="str">
        <f t="shared" si="1169"/>
        <v/>
      </c>
      <c r="W1114" s="10" t="str">
        <f t="shared" si="1169"/>
        <v/>
      </c>
      <c r="X1114" s="10" t="str">
        <f t="shared" si="1169"/>
        <v/>
      </c>
    </row>
    <row r="1115" spans="1:24">
      <c r="A1115" s="1">
        <f t="shared" ref="A1115:B1115" si="1173">A1114</f>
        <v>23</v>
      </c>
      <c r="B1115" s="1">
        <f t="shared" si="1173"/>
        <v>0</v>
      </c>
      <c r="C1115" s="398"/>
      <c r="D1115" s="395" t="s">
        <v>54</v>
      </c>
      <c r="E1115" s="395"/>
      <c r="F1115" s="52" t="s">
        <v>134</v>
      </c>
      <c r="G1115" s="25" t="s">
        <v>61</v>
      </c>
      <c r="H1115" s="54" t="s">
        <v>134</v>
      </c>
      <c r="I1115" s="26" t="s">
        <v>61</v>
      </c>
      <c r="J1115" s="56" t="s">
        <v>134</v>
      </c>
      <c r="K1115" s="25" t="s">
        <v>61</v>
      </c>
      <c r="L1115" s="54" t="s">
        <v>134</v>
      </c>
      <c r="M1115" s="26" t="s">
        <v>61</v>
      </c>
      <c r="N1115" s="56" t="s">
        <v>134</v>
      </c>
      <c r="O1115" s="25" t="s">
        <v>61</v>
      </c>
      <c r="P1115" s="54" t="s">
        <v>134</v>
      </c>
      <c r="Q1115" s="27" t="s">
        <v>61</v>
      </c>
      <c r="R1115" s="25">
        <f>選手!AF$332</f>
        <v>0</v>
      </c>
      <c r="S1115" s="30" t="s">
        <v>61</v>
      </c>
    </row>
    <row r="1116" spans="1:24">
      <c r="A1116" s="1">
        <f t="shared" ref="A1116:B1116" si="1174">A1115</f>
        <v>23</v>
      </c>
      <c r="B1116" s="1">
        <f t="shared" si="1174"/>
        <v>0</v>
      </c>
      <c r="C1116" s="370" t="s">
        <v>63</v>
      </c>
      <c r="D1116" s="371"/>
      <c r="E1116" s="372"/>
      <c r="F1116" s="287"/>
      <c r="G1116" s="379"/>
      <c r="H1116" s="379"/>
      <c r="I1116" s="379"/>
      <c r="J1116" s="379"/>
      <c r="K1116" s="379"/>
      <c r="L1116" s="379"/>
      <c r="M1116" s="379"/>
      <c r="N1116" s="379"/>
      <c r="O1116" s="379"/>
      <c r="P1116" s="379"/>
      <c r="Q1116" s="379"/>
      <c r="R1116" s="379"/>
      <c r="S1116" s="380"/>
    </row>
    <row r="1117" spans="1:24">
      <c r="A1117" s="1">
        <f t="shared" ref="A1117:B1117" si="1175">A1116</f>
        <v>23</v>
      </c>
      <c r="B1117" s="1">
        <f t="shared" si="1175"/>
        <v>0</v>
      </c>
      <c r="C1117" s="373"/>
      <c r="D1117" s="374"/>
      <c r="E1117" s="375"/>
      <c r="F1117" s="289"/>
      <c r="G1117" s="381"/>
      <c r="H1117" s="381"/>
      <c r="I1117" s="381"/>
      <c r="J1117" s="381"/>
      <c r="K1117" s="381"/>
      <c r="L1117" s="381"/>
      <c r="M1117" s="381"/>
      <c r="N1117" s="381"/>
      <c r="O1117" s="381"/>
      <c r="P1117" s="381"/>
      <c r="Q1117" s="381"/>
      <c r="R1117" s="381"/>
      <c r="S1117" s="382"/>
    </row>
    <row r="1118" spans="1:24">
      <c r="A1118" s="1">
        <f t="shared" ref="A1118:B1118" si="1176">A1117</f>
        <v>23</v>
      </c>
      <c r="B1118" s="1">
        <f t="shared" si="1176"/>
        <v>0</v>
      </c>
      <c r="C1118" s="373"/>
      <c r="D1118" s="374"/>
      <c r="E1118" s="375"/>
      <c r="F1118" s="289"/>
      <c r="G1118" s="381"/>
      <c r="H1118" s="381"/>
      <c r="I1118" s="381"/>
      <c r="J1118" s="381"/>
      <c r="K1118" s="381"/>
      <c r="L1118" s="381"/>
      <c r="M1118" s="381"/>
      <c r="N1118" s="381"/>
      <c r="O1118" s="381"/>
      <c r="P1118" s="381"/>
      <c r="Q1118" s="381"/>
      <c r="R1118" s="381"/>
      <c r="S1118" s="382"/>
    </row>
    <row r="1119" spans="1:24">
      <c r="A1119" s="1">
        <f t="shared" ref="A1119:B1119" si="1177">A1118</f>
        <v>23</v>
      </c>
      <c r="B1119" s="1">
        <f t="shared" si="1177"/>
        <v>0</v>
      </c>
      <c r="C1119" s="373"/>
      <c r="D1119" s="374"/>
      <c r="E1119" s="375"/>
      <c r="F1119" s="289"/>
      <c r="G1119" s="381"/>
      <c r="H1119" s="381"/>
      <c r="I1119" s="381"/>
      <c r="J1119" s="381"/>
      <c r="K1119" s="381"/>
      <c r="L1119" s="381"/>
      <c r="M1119" s="381"/>
      <c r="N1119" s="381"/>
      <c r="O1119" s="381"/>
      <c r="P1119" s="381"/>
      <c r="Q1119" s="381"/>
      <c r="R1119" s="381"/>
      <c r="S1119" s="382"/>
    </row>
    <row r="1120" spans="1:24">
      <c r="A1120" s="1">
        <f t="shared" ref="A1120:B1120" si="1178">A1119</f>
        <v>23</v>
      </c>
      <c r="B1120" s="1">
        <f t="shared" si="1178"/>
        <v>0</v>
      </c>
      <c r="C1120" s="373"/>
      <c r="D1120" s="374"/>
      <c r="E1120" s="375"/>
      <c r="F1120" s="289"/>
      <c r="G1120" s="381"/>
      <c r="H1120" s="381"/>
      <c r="I1120" s="381"/>
      <c r="J1120" s="381"/>
      <c r="K1120" s="381"/>
      <c r="L1120" s="381"/>
      <c r="M1120" s="381"/>
      <c r="N1120" s="381"/>
      <c r="O1120" s="381"/>
      <c r="P1120" s="381"/>
      <c r="Q1120" s="381"/>
      <c r="R1120" s="381"/>
      <c r="S1120" s="382"/>
    </row>
    <row r="1121" spans="1:21">
      <c r="A1121" s="1">
        <f t="shared" ref="A1121:B1121" si="1179">A1120</f>
        <v>23</v>
      </c>
      <c r="B1121" s="1">
        <f t="shared" si="1179"/>
        <v>0</v>
      </c>
      <c r="C1121" s="373"/>
      <c r="D1121" s="374"/>
      <c r="E1121" s="375"/>
      <c r="F1121" s="289"/>
      <c r="G1121" s="381"/>
      <c r="H1121" s="381"/>
      <c r="I1121" s="381"/>
      <c r="J1121" s="381"/>
      <c r="K1121" s="381"/>
      <c r="L1121" s="381"/>
      <c r="M1121" s="381"/>
      <c r="N1121" s="381"/>
      <c r="O1121" s="381"/>
      <c r="P1121" s="381"/>
      <c r="Q1121" s="381"/>
      <c r="R1121" s="381"/>
      <c r="S1121" s="382"/>
    </row>
    <row r="1122" spans="1:21" ht="15" thickBot="1">
      <c r="A1122" s="1">
        <f t="shared" ref="A1122:B1122" si="1180">A1121</f>
        <v>23</v>
      </c>
      <c r="B1122" s="1">
        <f t="shared" si="1180"/>
        <v>0</v>
      </c>
      <c r="C1122" s="376"/>
      <c r="D1122" s="377"/>
      <c r="E1122" s="378"/>
      <c r="F1122" s="383"/>
      <c r="G1122" s="384"/>
      <c r="H1122" s="384"/>
      <c r="I1122" s="384"/>
      <c r="J1122" s="384"/>
      <c r="K1122" s="384"/>
      <c r="L1122" s="384"/>
      <c r="M1122" s="384"/>
      <c r="N1122" s="384"/>
      <c r="O1122" s="384"/>
      <c r="P1122" s="384"/>
      <c r="Q1122" s="384"/>
      <c r="R1122" s="384"/>
      <c r="S1122" s="385"/>
    </row>
    <row r="1123" spans="1:21">
      <c r="A1123" s="1">
        <f t="shared" ref="A1123:B1123" si="1181">A1122</f>
        <v>23</v>
      </c>
      <c r="B1123" s="1">
        <f t="shared" si="1181"/>
        <v>0</v>
      </c>
    </row>
    <row r="1124" spans="1:21" ht="15" thickBot="1">
      <c r="A1124" s="1">
        <f t="shared" ref="A1124:B1124" si="1182">A1123</f>
        <v>23</v>
      </c>
      <c r="B1124" s="1">
        <f t="shared" si="1182"/>
        <v>0</v>
      </c>
      <c r="C1124" s="386" t="s">
        <v>64</v>
      </c>
      <c r="D1124" s="386"/>
      <c r="Q1124" s="323" t="s">
        <v>65</v>
      </c>
      <c r="R1124" s="323"/>
      <c r="S1124" s="323"/>
    </row>
    <row r="1125" spans="1:21">
      <c r="A1125" s="1">
        <f t="shared" ref="A1125:B1125" si="1183">A1124</f>
        <v>23</v>
      </c>
      <c r="B1125" s="1">
        <f t="shared" si="1183"/>
        <v>0</v>
      </c>
      <c r="C1125" s="318" t="s">
        <v>66</v>
      </c>
      <c r="D1125" s="361" t="s">
        <v>67</v>
      </c>
      <c r="E1125" s="361"/>
      <c r="F1125" s="361"/>
      <c r="G1125" s="361"/>
      <c r="H1125" s="361" t="s">
        <v>72</v>
      </c>
      <c r="I1125" s="361"/>
      <c r="J1125" s="361" t="s">
        <v>11</v>
      </c>
      <c r="K1125" s="361"/>
      <c r="L1125" s="361"/>
      <c r="M1125" s="361"/>
      <c r="N1125" s="361"/>
      <c r="O1125" s="361"/>
      <c r="P1125" s="361"/>
      <c r="Q1125" s="361"/>
      <c r="R1125" s="361"/>
      <c r="S1125" s="365"/>
    </row>
    <row r="1126" spans="1:21">
      <c r="A1126" s="1">
        <f t="shared" ref="A1126:B1126" si="1184">A1125</f>
        <v>23</v>
      </c>
      <c r="B1126" s="1">
        <f t="shared" si="1184"/>
        <v>0</v>
      </c>
      <c r="C1126" s="319"/>
      <c r="D1126" s="387" t="s">
        <v>68</v>
      </c>
      <c r="E1126" s="387"/>
      <c r="F1126" s="387"/>
      <c r="G1126" s="387"/>
      <c r="H1126" s="388">
        <f>J1151</f>
        <v>0</v>
      </c>
      <c r="I1126" s="388"/>
      <c r="J1126" s="167"/>
      <c r="K1126" s="167"/>
      <c r="L1126" s="167"/>
      <c r="M1126" s="167"/>
      <c r="N1126" s="167"/>
      <c r="O1126" s="167"/>
      <c r="P1126" s="167"/>
      <c r="Q1126" s="167"/>
      <c r="R1126" s="167"/>
      <c r="S1126" s="310"/>
    </row>
    <row r="1127" spans="1:21">
      <c r="A1127" s="1">
        <f t="shared" ref="A1127:B1127" si="1185">A1126</f>
        <v>23</v>
      </c>
      <c r="B1127" s="1">
        <f t="shared" si="1185"/>
        <v>0</v>
      </c>
      <c r="C1127" s="319"/>
      <c r="D1127" s="389" t="s">
        <v>135</v>
      </c>
      <c r="E1127" s="389"/>
      <c r="F1127" s="389"/>
      <c r="G1127" s="389"/>
      <c r="H1127" s="354"/>
      <c r="I1127" s="354"/>
      <c r="J1127" s="359"/>
      <c r="K1127" s="359"/>
      <c r="L1127" s="359"/>
      <c r="M1127" s="359"/>
      <c r="N1127" s="359"/>
      <c r="O1127" s="359"/>
      <c r="P1127" s="359"/>
      <c r="Q1127" s="359"/>
      <c r="R1127" s="359"/>
      <c r="S1127" s="360"/>
    </row>
    <row r="1128" spans="1:21">
      <c r="A1128" s="1">
        <f t="shared" ref="A1128:B1128" si="1186">A1127</f>
        <v>23</v>
      </c>
      <c r="B1128" s="1">
        <f t="shared" si="1186"/>
        <v>0</v>
      </c>
      <c r="C1128" s="319"/>
      <c r="D1128" s="389" t="s">
        <v>69</v>
      </c>
      <c r="E1128" s="389"/>
      <c r="F1128" s="389"/>
      <c r="G1128" s="389"/>
      <c r="H1128" s="354"/>
      <c r="I1128" s="354"/>
      <c r="J1128" s="359"/>
      <c r="K1128" s="359"/>
      <c r="L1128" s="359"/>
      <c r="M1128" s="359"/>
      <c r="N1128" s="359"/>
      <c r="O1128" s="359"/>
      <c r="P1128" s="359"/>
      <c r="Q1128" s="359"/>
      <c r="R1128" s="359"/>
      <c r="S1128" s="360"/>
    </row>
    <row r="1129" spans="1:21" ht="15" thickBot="1">
      <c r="A1129" s="1">
        <f t="shared" ref="A1129:B1129" si="1187">A1128</f>
        <v>23</v>
      </c>
      <c r="B1129" s="1">
        <f t="shared" si="1187"/>
        <v>0</v>
      </c>
      <c r="C1129" s="319"/>
      <c r="D1129" s="390" t="s">
        <v>70</v>
      </c>
      <c r="E1129" s="390"/>
      <c r="F1129" s="390"/>
      <c r="G1129" s="390"/>
      <c r="H1129" s="391">
        <f>H1151-SUM(H1126:I1128)</f>
        <v>0</v>
      </c>
      <c r="I1129" s="391"/>
      <c r="J1129" s="392"/>
      <c r="K1129" s="392"/>
      <c r="L1129" s="392"/>
      <c r="M1129" s="392"/>
      <c r="N1129" s="392"/>
      <c r="O1129" s="392"/>
      <c r="P1129" s="392"/>
      <c r="Q1129" s="392"/>
      <c r="R1129" s="392"/>
      <c r="S1129" s="393"/>
    </row>
    <row r="1130" spans="1:21" ht="15.6" thickTop="1" thickBot="1">
      <c r="A1130" s="1">
        <f t="shared" ref="A1130:B1130" si="1188">A1129</f>
        <v>23</v>
      </c>
      <c r="B1130" s="1">
        <f t="shared" si="1188"/>
        <v>0</v>
      </c>
      <c r="C1130" s="320"/>
      <c r="D1130" s="394" t="s">
        <v>71</v>
      </c>
      <c r="E1130" s="394"/>
      <c r="F1130" s="394"/>
      <c r="G1130" s="394"/>
      <c r="H1130" s="340">
        <f>SUM(H1126:I1129)</f>
        <v>0</v>
      </c>
      <c r="I1130" s="340"/>
      <c r="J1130" s="344"/>
      <c r="K1130" s="344"/>
      <c r="L1130" s="344"/>
      <c r="M1130" s="344"/>
      <c r="N1130" s="344"/>
      <c r="O1130" s="344"/>
      <c r="P1130" s="344"/>
      <c r="Q1130" s="344"/>
      <c r="R1130" s="344"/>
      <c r="S1130" s="345"/>
    </row>
    <row r="1131" spans="1:21">
      <c r="A1131" s="1">
        <f t="shared" ref="A1131:B1131" si="1189">A1130</f>
        <v>23</v>
      </c>
      <c r="B1131" s="1">
        <f t="shared" si="1189"/>
        <v>0</v>
      </c>
      <c r="C1131" s="318" t="s">
        <v>164</v>
      </c>
      <c r="D1131" s="361" t="s">
        <v>67</v>
      </c>
      <c r="E1131" s="361"/>
      <c r="F1131" s="361" t="s">
        <v>76</v>
      </c>
      <c r="G1131" s="361"/>
      <c r="H1131" s="361" t="s">
        <v>72</v>
      </c>
      <c r="I1131" s="363"/>
      <c r="J1131" s="364"/>
      <c r="K1131" s="361"/>
      <c r="L1131" s="361"/>
      <c r="M1131" s="361"/>
      <c r="N1131" s="361" t="s">
        <v>75</v>
      </c>
      <c r="O1131" s="361"/>
      <c r="P1131" s="361"/>
      <c r="Q1131" s="361"/>
      <c r="R1131" s="361"/>
      <c r="S1131" s="365"/>
    </row>
    <row r="1132" spans="1:21">
      <c r="A1132" s="1">
        <f t="shared" ref="A1132:B1132" si="1190">A1131</f>
        <v>23</v>
      </c>
      <c r="B1132" s="1">
        <f t="shared" si="1190"/>
        <v>0</v>
      </c>
      <c r="C1132" s="319"/>
      <c r="D1132" s="362"/>
      <c r="E1132" s="362"/>
      <c r="F1132" s="362"/>
      <c r="G1132" s="362"/>
      <c r="H1132" s="362"/>
      <c r="I1132" s="362"/>
      <c r="J1132" s="367" t="s">
        <v>73</v>
      </c>
      <c r="K1132" s="368"/>
      <c r="L1132" s="368" t="s">
        <v>74</v>
      </c>
      <c r="M1132" s="369"/>
      <c r="N1132" s="362"/>
      <c r="O1132" s="362"/>
      <c r="P1132" s="362"/>
      <c r="Q1132" s="362"/>
      <c r="R1132" s="362"/>
      <c r="S1132" s="366"/>
    </row>
    <row r="1133" spans="1:21">
      <c r="A1133" s="1">
        <f t="shared" ref="A1133:B1133" si="1191">A1132</f>
        <v>23</v>
      </c>
      <c r="B1133" s="1">
        <f t="shared" si="1191"/>
        <v>0</v>
      </c>
      <c r="C1133" s="319"/>
      <c r="D1133" s="328" t="s">
        <v>81</v>
      </c>
      <c r="E1133" s="328"/>
      <c r="F1133" s="328" t="s">
        <v>81</v>
      </c>
      <c r="G1133" s="328"/>
      <c r="H1133" s="347"/>
      <c r="I1133" s="347"/>
      <c r="J1133" s="348"/>
      <c r="K1133" s="349"/>
      <c r="L1133" s="350">
        <f>H1133-J1133</f>
        <v>0</v>
      </c>
      <c r="M1133" s="351"/>
      <c r="N1133" s="128"/>
      <c r="O1133" s="128"/>
      <c r="P1133" s="128"/>
      <c r="Q1133" s="128"/>
      <c r="R1133" s="128"/>
      <c r="S1133" s="352"/>
      <c r="T1133" s="49" t="str">
        <f>HLOOKUP(F1106,リスト!$N$7:$AC$25,2,)</f>
        <v>対象外</v>
      </c>
      <c r="U1133" s="47" t="str">
        <f t="shared" ref="U1133:U1150" si="1192">IF(T1133="対象外",IF(J1133&gt;0,"補助対象外経費です!!",""),"")</f>
        <v/>
      </c>
    </row>
    <row r="1134" spans="1:21">
      <c r="A1134" s="1">
        <f t="shared" ref="A1134:B1134" si="1193">A1133</f>
        <v>23</v>
      </c>
      <c r="B1134" s="1">
        <f t="shared" si="1193"/>
        <v>0</v>
      </c>
      <c r="C1134" s="319"/>
      <c r="D1134" s="328" t="s">
        <v>92</v>
      </c>
      <c r="E1134" s="328"/>
      <c r="F1134" s="304" t="s">
        <v>77</v>
      </c>
      <c r="G1134" s="304"/>
      <c r="H1134" s="305"/>
      <c r="I1134" s="305"/>
      <c r="J1134" s="306"/>
      <c r="K1134" s="307"/>
      <c r="L1134" s="308">
        <f t="shared" ref="L1134:L1150" si="1194">H1134-J1134</f>
        <v>0</v>
      </c>
      <c r="M1134" s="309"/>
      <c r="N1134" s="167"/>
      <c r="O1134" s="167"/>
      <c r="P1134" s="167"/>
      <c r="Q1134" s="167"/>
      <c r="R1134" s="167"/>
      <c r="S1134" s="310"/>
      <c r="T1134" s="49" t="str">
        <f>HLOOKUP(F1106,リスト!$N$7:$AC$25,3,)</f>
        <v>対象</v>
      </c>
      <c r="U1134" s="47" t="str">
        <f t="shared" si="1192"/>
        <v/>
      </c>
    </row>
    <row r="1135" spans="1:21">
      <c r="A1135" s="1">
        <f t="shared" ref="A1135:B1135" si="1195">A1134</f>
        <v>23</v>
      </c>
      <c r="B1135" s="1">
        <f t="shared" si="1195"/>
        <v>0</v>
      </c>
      <c r="C1135" s="319"/>
      <c r="D1135" s="328"/>
      <c r="E1135" s="328"/>
      <c r="F1135" s="353" t="s">
        <v>78</v>
      </c>
      <c r="G1135" s="353"/>
      <c r="H1135" s="354"/>
      <c r="I1135" s="354"/>
      <c r="J1135" s="355"/>
      <c r="K1135" s="356"/>
      <c r="L1135" s="357">
        <f t="shared" si="1194"/>
        <v>0</v>
      </c>
      <c r="M1135" s="358"/>
      <c r="N1135" s="359"/>
      <c r="O1135" s="359"/>
      <c r="P1135" s="359"/>
      <c r="Q1135" s="359"/>
      <c r="R1135" s="359"/>
      <c r="S1135" s="360"/>
      <c r="T1135" s="49" t="str">
        <f>HLOOKUP(F1106,リスト!$N$7:$AC$25,4,)</f>
        <v>対象</v>
      </c>
      <c r="U1135" s="47" t="str">
        <f t="shared" si="1192"/>
        <v/>
      </c>
    </row>
    <row r="1136" spans="1:21">
      <c r="A1136" s="1">
        <f t="shared" ref="A1136:B1136" si="1196">A1135</f>
        <v>23</v>
      </c>
      <c r="B1136" s="1">
        <f t="shared" si="1196"/>
        <v>0</v>
      </c>
      <c r="C1136" s="319"/>
      <c r="D1136" s="328"/>
      <c r="E1136" s="328"/>
      <c r="F1136" s="311" t="s">
        <v>79</v>
      </c>
      <c r="G1136" s="311"/>
      <c r="H1136" s="312"/>
      <c r="I1136" s="312"/>
      <c r="J1136" s="313"/>
      <c r="K1136" s="314"/>
      <c r="L1136" s="315">
        <f t="shared" si="1194"/>
        <v>0</v>
      </c>
      <c r="M1136" s="316"/>
      <c r="N1136" s="168"/>
      <c r="O1136" s="168"/>
      <c r="P1136" s="168"/>
      <c r="Q1136" s="168"/>
      <c r="R1136" s="168"/>
      <c r="S1136" s="317"/>
      <c r="T1136" s="49" t="str">
        <f>HLOOKUP(F1106,リスト!$N$7:$AC$25,5,)</f>
        <v>対象</v>
      </c>
      <c r="U1136" s="47" t="str">
        <f t="shared" si="1192"/>
        <v/>
      </c>
    </row>
    <row r="1137" spans="1:22">
      <c r="A1137" s="1">
        <f t="shared" ref="A1137:B1137" si="1197">A1136</f>
        <v>23</v>
      </c>
      <c r="B1137" s="1">
        <f t="shared" si="1197"/>
        <v>0</v>
      </c>
      <c r="C1137" s="319"/>
      <c r="D1137" s="328" t="s">
        <v>93</v>
      </c>
      <c r="E1137" s="328"/>
      <c r="F1137" s="304" t="s">
        <v>80</v>
      </c>
      <c r="G1137" s="304"/>
      <c r="H1137" s="305"/>
      <c r="I1137" s="305"/>
      <c r="J1137" s="306"/>
      <c r="K1137" s="307"/>
      <c r="L1137" s="308">
        <f t="shared" si="1194"/>
        <v>0</v>
      </c>
      <c r="M1137" s="309"/>
      <c r="N1137" s="167"/>
      <c r="O1137" s="167"/>
      <c r="P1137" s="167"/>
      <c r="Q1137" s="167"/>
      <c r="R1137" s="167"/>
      <c r="S1137" s="310"/>
      <c r="T1137" s="49" t="str">
        <f>HLOOKUP(F1106,リスト!$N$7:$AC$25,6,)</f>
        <v>対象</v>
      </c>
      <c r="U1137" s="47" t="str">
        <f t="shared" si="1192"/>
        <v/>
      </c>
    </row>
    <row r="1138" spans="1:22">
      <c r="A1138" s="1">
        <f t="shared" ref="A1138:B1138" si="1198">A1137</f>
        <v>23</v>
      </c>
      <c r="B1138" s="1">
        <f t="shared" si="1198"/>
        <v>0</v>
      </c>
      <c r="C1138" s="319"/>
      <c r="D1138" s="328"/>
      <c r="E1138" s="328"/>
      <c r="F1138" s="353" t="s">
        <v>82</v>
      </c>
      <c r="G1138" s="353"/>
      <c r="H1138" s="354"/>
      <c r="I1138" s="354"/>
      <c r="J1138" s="355"/>
      <c r="K1138" s="356"/>
      <c r="L1138" s="357">
        <f t="shared" si="1194"/>
        <v>0</v>
      </c>
      <c r="M1138" s="358"/>
      <c r="N1138" s="359"/>
      <c r="O1138" s="359"/>
      <c r="P1138" s="359"/>
      <c r="Q1138" s="359"/>
      <c r="R1138" s="359"/>
      <c r="S1138" s="360"/>
      <c r="T1138" s="49" t="str">
        <f>HLOOKUP(F1106,リスト!$N$7:$AC$25,7,)</f>
        <v>対象外</v>
      </c>
      <c r="U1138" s="47" t="str">
        <f t="shared" si="1192"/>
        <v/>
      </c>
    </row>
    <row r="1139" spans="1:22" ht="14.4" customHeight="1">
      <c r="A1139" s="1">
        <f t="shared" ref="A1139:B1139" si="1199">A1138</f>
        <v>23</v>
      </c>
      <c r="B1139" s="1">
        <f t="shared" si="1199"/>
        <v>0</v>
      </c>
      <c r="C1139" s="319"/>
      <c r="D1139" s="328"/>
      <c r="E1139" s="328"/>
      <c r="F1139" s="353" t="s">
        <v>162</v>
      </c>
      <c r="G1139" s="353"/>
      <c r="H1139" s="354"/>
      <c r="I1139" s="354"/>
      <c r="J1139" s="355"/>
      <c r="K1139" s="356"/>
      <c r="L1139" s="357">
        <f t="shared" si="1194"/>
        <v>0</v>
      </c>
      <c r="M1139" s="358"/>
      <c r="N1139" s="359"/>
      <c r="O1139" s="359"/>
      <c r="P1139" s="359"/>
      <c r="Q1139" s="359"/>
      <c r="R1139" s="359"/>
      <c r="S1139" s="360"/>
      <c r="T1139" s="49" t="str">
        <f>HLOOKUP(F1106,リスト!$N$7:$AC$25,8,)</f>
        <v>対象</v>
      </c>
      <c r="U1139" s="47" t="str">
        <f t="shared" si="1192"/>
        <v/>
      </c>
    </row>
    <row r="1140" spans="1:22">
      <c r="A1140" s="1">
        <f t="shared" ref="A1140:B1140" si="1200">A1139</f>
        <v>23</v>
      </c>
      <c r="B1140" s="1">
        <f t="shared" si="1200"/>
        <v>0</v>
      </c>
      <c r="C1140" s="319"/>
      <c r="D1140" s="328"/>
      <c r="E1140" s="328"/>
      <c r="F1140" s="311" t="s">
        <v>83</v>
      </c>
      <c r="G1140" s="311"/>
      <c r="H1140" s="312"/>
      <c r="I1140" s="312"/>
      <c r="J1140" s="313"/>
      <c r="K1140" s="314"/>
      <c r="L1140" s="315">
        <f t="shared" si="1194"/>
        <v>0</v>
      </c>
      <c r="M1140" s="316"/>
      <c r="N1140" s="168"/>
      <c r="O1140" s="168"/>
      <c r="P1140" s="168"/>
      <c r="Q1140" s="168"/>
      <c r="R1140" s="168"/>
      <c r="S1140" s="317"/>
      <c r="T1140" s="49" t="str">
        <f>HLOOKUP(F1106,リスト!$N$7:$AC$25,9,)</f>
        <v>対象</v>
      </c>
      <c r="U1140" s="47" t="str">
        <f t="shared" si="1192"/>
        <v/>
      </c>
    </row>
    <row r="1141" spans="1:22">
      <c r="A1141" s="1">
        <f t="shared" ref="A1141:B1141" si="1201">A1140</f>
        <v>23</v>
      </c>
      <c r="B1141" s="1">
        <f t="shared" si="1201"/>
        <v>0</v>
      </c>
      <c r="C1141" s="319"/>
      <c r="D1141" s="328" t="s">
        <v>94</v>
      </c>
      <c r="E1141" s="328"/>
      <c r="F1141" s="304" t="s">
        <v>84</v>
      </c>
      <c r="G1141" s="304"/>
      <c r="H1141" s="305"/>
      <c r="I1141" s="305"/>
      <c r="J1141" s="306"/>
      <c r="K1141" s="307"/>
      <c r="L1141" s="308">
        <f t="shared" si="1194"/>
        <v>0</v>
      </c>
      <c r="M1141" s="309"/>
      <c r="N1141" s="167"/>
      <c r="O1141" s="167"/>
      <c r="P1141" s="167"/>
      <c r="Q1141" s="167"/>
      <c r="R1141" s="167"/>
      <c r="S1141" s="310"/>
      <c r="T1141" s="49" t="str">
        <f>HLOOKUP(F1106,リスト!$N$7:$AC$25,10,)</f>
        <v>対象</v>
      </c>
      <c r="U1141" s="47" t="str">
        <f t="shared" si="1192"/>
        <v/>
      </c>
    </row>
    <row r="1142" spans="1:22">
      <c r="A1142" s="1">
        <f t="shared" ref="A1142:B1142" si="1202">A1141</f>
        <v>23</v>
      </c>
      <c r="B1142" s="1">
        <f t="shared" si="1202"/>
        <v>0</v>
      </c>
      <c r="C1142" s="319"/>
      <c r="D1142" s="328"/>
      <c r="E1142" s="328"/>
      <c r="F1142" s="353" t="s">
        <v>85</v>
      </c>
      <c r="G1142" s="353"/>
      <c r="H1142" s="354"/>
      <c r="I1142" s="354"/>
      <c r="J1142" s="355"/>
      <c r="K1142" s="356"/>
      <c r="L1142" s="357">
        <f t="shared" si="1194"/>
        <v>0</v>
      </c>
      <c r="M1142" s="358"/>
      <c r="N1142" s="359"/>
      <c r="O1142" s="359"/>
      <c r="P1142" s="359"/>
      <c r="Q1142" s="359"/>
      <c r="R1142" s="359"/>
      <c r="S1142" s="360"/>
      <c r="T1142" s="49" t="str">
        <f>HLOOKUP(F1106,リスト!$N$7:$AC$25,11,)</f>
        <v>対象外</v>
      </c>
      <c r="U1142" s="47" t="str">
        <f t="shared" si="1192"/>
        <v/>
      </c>
    </row>
    <row r="1143" spans="1:22">
      <c r="A1143" s="1">
        <f t="shared" ref="A1143:B1143" si="1203">A1142</f>
        <v>23</v>
      </c>
      <c r="B1143" s="1">
        <f t="shared" si="1203"/>
        <v>0</v>
      </c>
      <c r="C1143" s="319"/>
      <c r="D1143" s="328"/>
      <c r="E1143" s="328"/>
      <c r="F1143" s="311" t="s">
        <v>86</v>
      </c>
      <c r="G1143" s="311"/>
      <c r="H1143" s="312"/>
      <c r="I1143" s="312"/>
      <c r="J1143" s="313"/>
      <c r="K1143" s="314"/>
      <c r="L1143" s="315">
        <f t="shared" si="1194"/>
        <v>0</v>
      </c>
      <c r="M1143" s="316"/>
      <c r="N1143" s="168"/>
      <c r="O1143" s="168"/>
      <c r="P1143" s="168"/>
      <c r="Q1143" s="168"/>
      <c r="R1143" s="168"/>
      <c r="S1143" s="317"/>
      <c r="T1143" s="49" t="str">
        <f>HLOOKUP(F1106,リスト!$N$7:$AC$25,12,)</f>
        <v>対象</v>
      </c>
      <c r="U1143" s="47" t="str">
        <f t="shared" si="1192"/>
        <v/>
      </c>
    </row>
    <row r="1144" spans="1:22">
      <c r="A1144" s="1">
        <f t="shared" ref="A1144:B1144" si="1204">A1143</f>
        <v>23</v>
      </c>
      <c r="B1144" s="1">
        <f t="shared" si="1204"/>
        <v>0</v>
      </c>
      <c r="C1144" s="319"/>
      <c r="D1144" s="328" t="s">
        <v>95</v>
      </c>
      <c r="E1144" s="328"/>
      <c r="F1144" s="328" t="s">
        <v>95</v>
      </c>
      <c r="G1144" s="328"/>
      <c r="H1144" s="347"/>
      <c r="I1144" s="347"/>
      <c r="J1144" s="348"/>
      <c r="K1144" s="349"/>
      <c r="L1144" s="350">
        <f t="shared" si="1194"/>
        <v>0</v>
      </c>
      <c r="M1144" s="351"/>
      <c r="N1144" s="128"/>
      <c r="O1144" s="128"/>
      <c r="P1144" s="128"/>
      <c r="Q1144" s="128"/>
      <c r="R1144" s="128"/>
      <c r="S1144" s="352"/>
      <c r="T1144" s="49" t="str">
        <f>HLOOKUP(F1106,リスト!$N$7:$AC$25,13,)</f>
        <v>対象外</v>
      </c>
      <c r="U1144" s="47" t="str">
        <f t="shared" si="1192"/>
        <v/>
      </c>
    </row>
    <row r="1145" spans="1:22">
      <c r="A1145" s="1">
        <f t="shared" ref="A1145:B1145" si="1205">A1144</f>
        <v>23</v>
      </c>
      <c r="B1145" s="1">
        <f t="shared" si="1205"/>
        <v>0</v>
      </c>
      <c r="C1145" s="319"/>
      <c r="D1145" s="327" t="s">
        <v>98</v>
      </c>
      <c r="E1145" s="328"/>
      <c r="F1145" s="304" t="s">
        <v>87</v>
      </c>
      <c r="G1145" s="304"/>
      <c r="H1145" s="305"/>
      <c r="I1145" s="305"/>
      <c r="J1145" s="306"/>
      <c r="K1145" s="307"/>
      <c r="L1145" s="308">
        <f t="shared" si="1194"/>
        <v>0</v>
      </c>
      <c r="M1145" s="309"/>
      <c r="N1145" s="167"/>
      <c r="O1145" s="167"/>
      <c r="P1145" s="167"/>
      <c r="Q1145" s="167"/>
      <c r="R1145" s="167"/>
      <c r="S1145" s="310"/>
      <c r="T1145" s="49" t="str">
        <f>HLOOKUP(F1106,リスト!$N$7:$AC$25,14,)</f>
        <v>対象</v>
      </c>
      <c r="U1145" s="47" t="str">
        <f t="shared" si="1192"/>
        <v/>
      </c>
    </row>
    <row r="1146" spans="1:22">
      <c r="A1146" s="1">
        <f t="shared" ref="A1146:B1146" si="1206">A1145</f>
        <v>23</v>
      </c>
      <c r="B1146" s="1">
        <f t="shared" si="1206"/>
        <v>0</v>
      </c>
      <c r="C1146" s="319"/>
      <c r="D1146" s="328"/>
      <c r="E1146" s="328"/>
      <c r="F1146" s="311" t="s">
        <v>88</v>
      </c>
      <c r="G1146" s="311"/>
      <c r="H1146" s="312"/>
      <c r="I1146" s="312"/>
      <c r="J1146" s="313"/>
      <c r="K1146" s="314"/>
      <c r="L1146" s="315">
        <f t="shared" si="1194"/>
        <v>0</v>
      </c>
      <c r="M1146" s="316"/>
      <c r="N1146" s="168"/>
      <c r="O1146" s="168"/>
      <c r="P1146" s="168"/>
      <c r="Q1146" s="168"/>
      <c r="R1146" s="168"/>
      <c r="S1146" s="317"/>
      <c r="T1146" s="49" t="str">
        <f>HLOOKUP(F1106,リスト!$N$7:$AC$25,15,)</f>
        <v>対象</v>
      </c>
      <c r="U1146" s="47" t="str">
        <f t="shared" si="1192"/>
        <v/>
      </c>
    </row>
    <row r="1147" spans="1:22">
      <c r="A1147" s="1">
        <f t="shared" ref="A1147:B1147" si="1207">A1146</f>
        <v>23</v>
      </c>
      <c r="B1147" s="1">
        <f t="shared" si="1207"/>
        <v>0</v>
      </c>
      <c r="C1147" s="319"/>
      <c r="D1147" s="346" t="s">
        <v>96</v>
      </c>
      <c r="E1147" s="346"/>
      <c r="F1147" s="328" t="s">
        <v>89</v>
      </c>
      <c r="G1147" s="328"/>
      <c r="H1147" s="347"/>
      <c r="I1147" s="347"/>
      <c r="J1147" s="348"/>
      <c r="K1147" s="349"/>
      <c r="L1147" s="350">
        <f t="shared" si="1194"/>
        <v>0</v>
      </c>
      <c r="M1147" s="351"/>
      <c r="N1147" s="128"/>
      <c r="O1147" s="128"/>
      <c r="P1147" s="128"/>
      <c r="Q1147" s="128"/>
      <c r="R1147" s="128"/>
      <c r="S1147" s="352"/>
      <c r="T1147" s="49" t="str">
        <f>HLOOKUP(F1106,リスト!$N$7:$AC$25,16,)</f>
        <v>対象</v>
      </c>
      <c r="U1147" s="47" t="str">
        <f t="shared" si="1192"/>
        <v/>
      </c>
    </row>
    <row r="1148" spans="1:22">
      <c r="A1148" s="1">
        <f t="shared" ref="A1148:B1148" si="1208">A1147</f>
        <v>23</v>
      </c>
      <c r="B1148" s="1">
        <f t="shared" si="1208"/>
        <v>0</v>
      </c>
      <c r="C1148" s="319"/>
      <c r="D1148" s="328" t="s">
        <v>97</v>
      </c>
      <c r="E1148" s="328"/>
      <c r="F1148" s="304" t="s">
        <v>90</v>
      </c>
      <c r="G1148" s="304"/>
      <c r="H1148" s="305"/>
      <c r="I1148" s="305"/>
      <c r="J1148" s="306"/>
      <c r="K1148" s="307"/>
      <c r="L1148" s="308">
        <f t="shared" si="1194"/>
        <v>0</v>
      </c>
      <c r="M1148" s="309"/>
      <c r="N1148" s="167"/>
      <c r="O1148" s="167"/>
      <c r="P1148" s="167"/>
      <c r="Q1148" s="167"/>
      <c r="R1148" s="167"/>
      <c r="S1148" s="310"/>
      <c r="T1148" s="49" t="str">
        <f>HLOOKUP(F1106,リスト!$N$7:$AC$25,17,)</f>
        <v>対象</v>
      </c>
      <c r="U1148" s="47" t="str">
        <f t="shared" si="1192"/>
        <v/>
      </c>
    </row>
    <row r="1149" spans="1:22">
      <c r="A1149" s="1">
        <f t="shared" ref="A1149:B1149" si="1209">A1148</f>
        <v>23</v>
      </c>
      <c r="B1149" s="1">
        <f t="shared" si="1209"/>
        <v>0</v>
      </c>
      <c r="C1149" s="319"/>
      <c r="D1149" s="328"/>
      <c r="E1149" s="328"/>
      <c r="F1149" s="311" t="s">
        <v>91</v>
      </c>
      <c r="G1149" s="311"/>
      <c r="H1149" s="312"/>
      <c r="I1149" s="312"/>
      <c r="J1149" s="313"/>
      <c r="K1149" s="314"/>
      <c r="L1149" s="315">
        <f t="shared" si="1194"/>
        <v>0</v>
      </c>
      <c r="M1149" s="316"/>
      <c r="N1149" s="168"/>
      <c r="O1149" s="168"/>
      <c r="P1149" s="168"/>
      <c r="Q1149" s="168"/>
      <c r="R1149" s="168"/>
      <c r="S1149" s="317"/>
      <c r="T1149" s="49" t="str">
        <f>HLOOKUP(F1106,リスト!$N$7:$AC$25,18,)</f>
        <v>対象外</v>
      </c>
      <c r="U1149" s="47" t="str">
        <f t="shared" si="1192"/>
        <v/>
      </c>
    </row>
    <row r="1150" spans="1:22" ht="15" thickBot="1">
      <c r="A1150" s="1">
        <f t="shared" ref="A1150:B1150" si="1210">A1149</f>
        <v>23</v>
      </c>
      <c r="B1150" s="1">
        <f t="shared" si="1210"/>
        <v>0</v>
      </c>
      <c r="C1150" s="319"/>
      <c r="D1150" s="329" t="s">
        <v>70</v>
      </c>
      <c r="E1150" s="329"/>
      <c r="F1150" s="329" t="s">
        <v>70</v>
      </c>
      <c r="G1150" s="329"/>
      <c r="H1150" s="330"/>
      <c r="I1150" s="330"/>
      <c r="J1150" s="331"/>
      <c r="K1150" s="332"/>
      <c r="L1150" s="333">
        <f t="shared" si="1194"/>
        <v>0</v>
      </c>
      <c r="M1150" s="334"/>
      <c r="N1150" s="335"/>
      <c r="O1150" s="335"/>
      <c r="P1150" s="335"/>
      <c r="Q1150" s="335"/>
      <c r="R1150" s="335"/>
      <c r="S1150" s="336"/>
      <c r="T1150" s="49" t="str">
        <f>HLOOKUP(F1106,リスト!$N$7:$AC$25,19,)</f>
        <v>対象</v>
      </c>
      <c r="U1150" s="47" t="str">
        <f t="shared" si="1192"/>
        <v/>
      </c>
    </row>
    <row r="1151" spans="1:22" ht="15.6" thickTop="1" thickBot="1">
      <c r="A1151" s="1">
        <f t="shared" ref="A1151:B1151" si="1211">A1150</f>
        <v>23</v>
      </c>
      <c r="B1151" s="1">
        <f t="shared" si="1211"/>
        <v>0</v>
      </c>
      <c r="C1151" s="320"/>
      <c r="D1151" s="337" t="s">
        <v>71</v>
      </c>
      <c r="E1151" s="338"/>
      <c r="F1151" s="338"/>
      <c r="G1151" s="339"/>
      <c r="H1151" s="340">
        <f>SUM(H1133:I1150)</f>
        <v>0</v>
      </c>
      <c r="I1151" s="340"/>
      <c r="J1151" s="341">
        <f t="shared" ref="J1151" si="1212">SUM(J1133:K1150)</f>
        <v>0</v>
      </c>
      <c r="K1151" s="342"/>
      <c r="L1151" s="342">
        <f t="shared" ref="L1151" si="1213">SUM(L1133:M1150)</f>
        <v>0</v>
      </c>
      <c r="M1151" s="343"/>
      <c r="N1151" s="344"/>
      <c r="O1151" s="344"/>
      <c r="P1151" s="344"/>
      <c r="Q1151" s="344"/>
      <c r="R1151" s="344"/>
      <c r="S1151" s="345"/>
      <c r="T1151" s="49"/>
    </row>
    <row r="1152" spans="1:22">
      <c r="A1152" s="1">
        <f>F1155</f>
        <v>24</v>
      </c>
      <c r="B1152" s="1">
        <f>IF(H1176&gt;0,1,0)</f>
        <v>0</v>
      </c>
      <c r="C1152" s="179" t="s">
        <v>41</v>
      </c>
      <c r="D1152" s="179"/>
      <c r="E1152" s="179"/>
      <c r="U1152" s="11" t="s">
        <v>43</v>
      </c>
      <c r="V1152" s="11" t="s">
        <v>157</v>
      </c>
    </row>
    <row r="1153" spans="1:24">
      <c r="A1153" s="1">
        <f>A1152</f>
        <v>24</v>
      </c>
      <c r="B1153" s="1">
        <f>B1152</f>
        <v>0</v>
      </c>
      <c r="C1153" s="223" t="str">
        <f>"トップスポーツクラブ強化事業　"&amp;基本!$G$24</f>
        <v>トップスポーツクラブ強化事業　事業計画書</v>
      </c>
      <c r="D1153" s="223"/>
      <c r="E1153" s="223"/>
      <c r="F1153" s="223"/>
      <c r="G1153" s="223"/>
      <c r="H1153" s="223"/>
      <c r="I1153" s="223"/>
      <c r="J1153" s="223"/>
      <c r="K1153" s="223"/>
      <c r="L1153" s="223"/>
      <c r="M1153" s="223"/>
      <c r="N1153" s="223"/>
      <c r="O1153" s="223"/>
      <c r="P1153" s="223"/>
      <c r="Q1153" s="223"/>
      <c r="R1153" s="223"/>
      <c r="S1153" s="223"/>
      <c r="U1153" s="16" t="str">
        <f t="shared" ref="U1153:V1156" si="1214">IF(U1103="","",U1103)</f>
        <v>トップスポーツクラブ強化事業</v>
      </c>
      <c r="V1153" s="16" t="str">
        <f t="shared" si="1214"/>
        <v>トップクラブ</v>
      </c>
    </row>
    <row r="1154" spans="1:24" ht="15" thickBot="1">
      <c r="A1154" s="1">
        <f t="shared" ref="A1154:B1154" si="1215">A1153</f>
        <v>24</v>
      </c>
      <c r="B1154" s="1">
        <f t="shared" si="1215"/>
        <v>0</v>
      </c>
      <c r="C1154" s="386" t="s">
        <v>42</v>
      </c>
      <c r="D1154" s="386"/>
      <c r="U1154" s="28" t="str">
        <f t="shared" si="1214"/>
        <v/>
      </c>
      <c r="V1154" s="28" t="str">
        <f t="shared" si="1214"/>
        <v/>
      </c>
    </row>
    <row r="1155" spans="1:24" ht="15" thickBot="1">
      <c r="A1155" s="1">
        <f t="shared" ref="A1155:B1155" si="1216">A1154</f>
        <v>24</v>
      </c>
      <c r="B1155" s="1">
        <f t="shared" si="1216"/>
        <v>0</v>
      </c>
      <c r="C1155" s="413" t="s">
        <v>44</v>
      </c>
      <c r="D1155" s="414"/>
      <c r="E1155" s="414"/>
      <c r="F1155" s="415">
        <f>F1105+1</f>
        <v>24</v>
      </c>
      <c r="G1155" s="416"/>
      <c r="U1155" s="28" t="str">
        <f t="shared" si="1214"/>
        <v/>
      </c>
      <c r="V1155" s="28" t="str">
        <f t="shared" si="1214"/>
        <v/>
      </c>
    </row>
    <row r="1156" spans="1:24">
      <c r="A1156" s="1">
        <f t="shared" ref="A1156:B1156" si="1217">A1155</f>
        <v>24</v>
      </c>
      <c r="B1156" s="1">
        <f t="shared" si="1217"/>
        <v>0</v>
      </c>
      <c r="C1156" s="417" t="s">
        <v>43</v>
      </c>
      <c r="D1156" s="361"/>
      <c r="E1156" s="361"/>
      <c r="F1156" s="418" t="s">
        <v>26</v>
      </c>
      <c r="G1156" s="418"/>
      <c r="H1156" s="418"/>
      <c r="I1156" s="418"/>
      <c r="J1156" s="418"/>
      <c r="K1156" s="418"/>
      <c r="L1156" s="418"/>
      <c r="M1156" s="361" t="s">
        <v>47</v>
      </c>
      <c r="N1156" s="361"/>
      <c r="O1156" s="361"/>
      <c r="P1156" s="418"/>
      <c r="Q1156" s="418"/>
      <c r="R1156" s="418"/>
      <c r="S1156" s="419"/>
      <c r="T1156" s="64" t="str">
        <f>IF(F1156="","",VLOOKUP(F1156,U1153:V1156,2,))</f>
        <v>トップクラブ</v>
      </c>
      <c r="U1156" s="18" t="str">
        <f t="shared" si="1214"/>
        <v/>
      </c>
      <c r="V1156" s="18" t="str">
        <f t="shared" si="1214"/>
        <v/>
      </c>
    </row>
    <row r="1157" spans="1:24">
      <c r="A1157" s="1">
        <f t="shared" ref="A1157:B1157" si="1218">A1156</f>
        <v>24</v>
      </c>
      <c r="B1157" s="1">
        <f t="shared" si="1218"/>
        <v>0</v>
      </c>
      <c r="C1157" s="404" t="s">
        <v>141</v>
      </c>
      <c r="D1157" s="405"/>
      <c r="E1157" s="403"/>
      <c r="F1157" s="406"/>
      <c r="G1157" s="407"/>
      <c r="H1157" s="407"/>
      <c r="I1157" s="407"/>
      <c r="J1157" s="407"/>
      <c r="K1157" s="407"/>
      <c r="L1157" s="407"/>
      <c r="M1157" s="407"/>
      <c r="N1157" s="407"/>
      <c r="O1157" s="407"/>
      <c r="P1157" s="407"/>
      <c r="Q1157" s="407"/>
      <c r="R1157" s="407"/>
      <c r="S1157" s="408"/>
      <c r="U1157" s="50"/>
    </row>
    <row r="1158" spans="1:24">
      <c r="A1158" s="1">
        <f t="shared" ref="A1158:B1158" si="1219">A1157</f>
        <v>24</v>
      </c>
      <c r="B1158" s="1">
        <f t="shared" si="1219"/>
        <v>0</v>
      </c>
      <c r="C1158" s="398" t="s">
        <v>45</v>
      </c>
      <c r="D1158" s="362"/>
      <c r="E1158" s="362"/>
      <c r="F1158" s="409"/>
      <c r="G1158" s="410"/>
      <c r="H1158" s="410"/>
      <c r="I1158" s="20" t="str">
        <f>IF(F1158="","～",IF(J1158="","","～"))</f>
        <v>～</v>
      </c>
      <c r="J1158" s="410"/>
      <c r="K1158" s="410"/>
      <c r="L1158" s="410"/>
      <c r="M1158" s="21" t="s">
        <v>46</v>
      </c>
      <c r="N1158" s="411" t="str">
        <f>IF(T1158=1,IF(F1158="","",IF(J1158="","",IF(F1158=J1158,"日帰り",(J1158-F1158)&amp;"泊"&amp;(J1158-F1158+1)&amp;"日"))),"")</f>
        <v/>
      </c>
      <c r="O1158" s="411"/>
      <c r="P1158" s="411"/>
      <c r="Q1158" s="13" t="s">
        <v>62</v>
      </c>
      <c r="R1158" s="192"/>
      <c r="S1158" s="412"/>
      <c r="T1158" s="48">
        <v>0</v>
      </c>
    </row>
    <row r="1159" spans="1:24">
      <c r="A1159" s="1">
        <f t="shared" ref="A1159:B1159" si="1220">A1158</f>
        <v>24</v>
      </c>
      <c r="B1159" s="1">
        <f t="shared" si="1220"/>
        <v>0</v>
      </c>
      <c r="C1159" s="398" t="s">
        <v>48</v>
      </c>
      <c r="D1159" s="387" t="s">
        <v>49</v>
      </c>
      <c r="E1159" s="387"/>
      <c r="F1159" s="399"/>
      <c r="G1159" s="399"/>
      <c r="H1159" s="399"/>
      <c r="I1159" s="399"/>
      <c r="J1159" s="399"/>
      <c r="K1159" s="399"/>
      <c r="L1159" s="399"/>
      <c r="M1159" s="399"/>
      <c r="N1159" s="399"/>
      <c r="O1159" s="399"/>
      <c r="P1159" s="399"/>
      <c r="Q1159" s="399"/>
      <c r="R1159" s="399"/>
      <c r="S1159" s="400"/>
      <c r="U1159" s="154" t="s">
        <v>47</v>
      </c>
      <c r="V1159" s="154"/>
      <c r="W1159" s="154"/>
      <c r="X1159" s="154"/>
    </row>
    <row r="1160" spans="1:24">
      <c r="A1160" s="1">
        <f t="shared" ref="A1160:B1160" si="1221">A1159</f>
        <v>24</v>
      </c>
      <c r="B1160" s="1">
        <f t="shared" si="1221"/>
        <v>0</v>
      </c>
      <c r="C1160" s="398"/>
      <c r="D1160" s="395" t="s">
        <v>7</v>
      </c>
      <c r="E1160" s="395"/>
      <c r="F1160" s="396"/>
      <c r="G1160" s="396"/>
      <c r="H1160" s="396"/>
      <c r="I1160" s="396"/>
      <c r="J1160" s="396"/>
      <c r="K1160" s="396"/>
      <c r="L1160" s="396"/>
      <c r="M1160" s="396"/>
      <c r="N1160" s="396"/>
      <c r="O1160" s="396"/>
      <c r="P1160" s="396"/>
      <c r="Q1160" s="396"/>
      <c r="R1160" s="396"/>
      <c r="S1160" s="397"/>
      <c r="U1160" s="61" t="str">
        <f>U1153</f>
        <v>トップスポーツクラブ強化事業</v>
      </c>
      <c r="V1160" s="61" t="str">
        <f>U1154</f>
        <v/>
      </c>
      <c r="W1160" s="61" t="str">
        <f>U1155</f>
        <v/>
      </c>
      <c r="X1160" s="61" t="str">
        <f>U1156</f>
        <v/>
      </c>
    </row>
    <row r="1161" spans="1:24">
      <c r="A1161" s="1">
        <f t="shared" ref="A1161:B1161" si="1222">A1160</f>
        <v>24</v>
      </c>
      <c r="B1161" s="1">
        <f t="shared" si="1222"/>
        <v>0</v>
      </c>
      <c r="C1161" s="398" t="s">
        <v>50</v>
      </c>
      <c r="D1161" s="387" t="s">
        <v>49</v>
      </c>
      <c r="E1161" s="387"/>
      <c r="F1161" s="399"/>
      <c r="G1161" s="399"/>
      <c r="H1161" s="399"/>
      <c r="I1161" s="399"/>
      <c r="J1161" s="399"/>
      <c r="K1161" s="399"/>
      <c r="L1161" s="399"/>
      <c r="M1161" s="399"/>
      <c r="N1161" s="399"/>
      <c r="O1161" s="399"/>
      <c r="P1161" s="399"/>
      <c r="Q1161" s="399"/>
      <c r="R1161" s="399"/>
      <c r="S1161" s="400"/>
      <c r="U1161" s="6" t="str">
        <f t="shared" ref="U1161:X1164" si="1223">IF(U1111="","",U1111)</f>
        <v>①強化活動</v>
      </c>
      <c r="V1161" s="6" t="str">
        <f t="shared" si="1223"/>
        <v/>
      </c>
      <c r="W1161" s="6" t="str">
        <f t="shared" si="1223"/>
        <v/>
      </c>
      <c r="X1161" s="6" t="str">
        <f t="shared" si="1223"/>
        <v/>
      </c>
    </row>
    <row r="1162" spans="1:24">
      <c r="A1162" s="1">
        <f t="shared" ref="A1162:B1162" si="1224">A1161</f>
        <v>24</v>
      </c>
      <c r="B1162" s="1">
        <f t="shared" si="1224"/>
        <v>0</v>
      </c>
      <c r="C1162" s="398"/>
      <c r="D1162" s="395" t="s">
        <v>7</v>
      </c>
      <c r="E1162" s="395"/>
      <c r="F1162" s="396"/>
      <c r="G1162" s="396"/>
      <c r="H1162" s="396"/>
      <c r="I1162" s="396"/>
      <c r="J1162" s="396"/>
      <c r="K1162" s="396"/>
      <c r="L1162" s="396"/>
      <c r="M1162" s="396"/>
      <c r="N1162" s="396"/>
      <c r="O1162" s="396"/>
      <c r="P1162" s="396"/>
      <c r="Q1162" s="396"/>
      <c r="R1162" s="396"/>
      <c r="S1162" s="397"/>
      <c r="U1162" s="8" t="str">
        <f t="shared" si="1223"/>
        <v>②トップ招へい</v>
      </c>
      <c r="V1162" s="8" t="str">
        <f t="shared" si="1223"/>
        <v/>
      </c>
      <c r="W1162" s="8" t="str">
        <f t="shared" si="1223"/>
        <v/>
      </c>
      <c r="X1162" s="8" t="str">
        <f t="shared" si="1223"/>
        <v/>
      </c>
    </row>
    <row r="1163" spans="1:24">
      <c r="A1163" s="1">
        <f t="shared" ref="A1163:B1163" si="1225">A1162</f>
        <v>24</v>
      </c>
      <c r="B1163" s="1">
        <f t="shared" si="1225"/>
        <v>0</v>
      </c>
      <c r="C1163" s="401" t="s">
        <v>51</v>
      </c>
      <c r="D1163" s="362" t="s">
        <v>52</v>
      </c>
      <c r="E1163" s="362"/>
      <c r="F1163" s="362" t="s">
        <v>55</v>
      </c>
      <c r="G1163" s="402"/>
      <c r="H1163" s="369" t="s">
        <v>56</v>
      </c>
      <c r="I1163" s="367"/>
      <c r="J1163" s="403" t="s">
        <v>57</v>
      </c>
      <c r="K1163" s="402"/>
      <c r="L1163" s="369" t="s">
        <v>58</v>
      </c>
      <c r="M1163" s="367"/>
      <c r="N1163" s="403" t="s">
        <v>59</v>
      </c>
      <c r="O1163" s="402"/>
      <c r="P1163" s="369" t="s">
        <v>60</v>
      </c>
      <c r="Q1163" s="362"/>
      <c r="R1163" s="403" t="s">
        <v>32</v>
      </c>
      <c r="S1163" s="366"/>
      <c r="U1163" s="8" t="str">
        <f t="shared" si="1223"/>
        <v/>
      </c>
      <c r="V1163" s="8" t="str">
        <f t="shared" si="1223"/>
        <v/>
      </c>
      <c r="W1163" s="8" t="str">
        <f t="shared" si="1223"/>
        <v/>
      </c>
      <c r="X1163" s="8" t="str">
        <f t="shared" si="1223"/>
        <v/>
      </c>
    </row>
    <row r="1164" spans="1:24">
      <c r="A1164" s="1">
        <f t="shared" ref="A1164:B1164" si="1226">A1163</f>
        <v>24</v>
      </c>
      <c r="B1164" s="1">
        <f t="shared" si="1226"/>
        <v>0</v>
      </c>
      <c r="C1164" s="398"/>
      <c r="D1164" s="387" t="s">
        <v>53</v>
      </c>
      <c r="E1164" s="387"/>
      <c r="F1164" s="51" t="s">
        <v>134</v>
      </c>
      <c r="G1164" s="22" t="s">
        <v>61</v>
      </c>
      <c r="H1164" s="53" t="s">
        <v>134</v>
      </c>
      <c r="I1164" s="23" t="s">
        <v>61</v>
      </c>
      <c r="J1164" s="55" t="s">
        <v>134</v>
      </c>
      <c r="K1164" s="22" t="s">
        <v>61</v>
      </c>
      <c r="L1164" s="53" t="s">
        <v>134</v>
      </c>
      <c r="M1164" s="23" t="s">
        <v>61</v>
      </c>
      <c r="N1164" s="55" t="s">
        <v>134</v>
      </c>
      <c r="O1164" s="22" t="s">
        <v>61</v>
      </c>
      <c r="P1164" s="53" t="s">
        <v>134</v>
      </c>
      <c r="Q1164" s="24" t="s">
        <v>61</v>
      </c>
      <c r="R1164" s="22">
        <f>指導者!AG$35</f>
        <v>0</v>
      </c>
      <c r="S1164" s="29" t="s">
        <v>61</v>
      </c>
      <c r="U1164" s="10" t="str">
        <f t="shared" si="1223"/>
        <v/>
      </c>
      <c r="V1164" s="10" t="str">
        <f t="shared" si="1223"/>
        <v/>
      </c>
      <c r="W1164" s="10" t="str">
        <f t="shared" si="1223"/>
        <v/>
      </c>
      <c r="X1164" s="10" t="str">
        <f t="shared" si="1223"/>
        <v/>
      </c>
    </row>
    <row r="1165" spans="1:24">
      <c r="A1165" s="1">
        <f t="shared" ref="A1165:B1165" si="1227">A1164</f>
        <v>24</v>
      </c>
      <c r="B1165" s="1">
        <f t="shared" si="1227"/>
        <v>0</v>
      </c>
      <c r="C1165" s="398"/>
      <c r="D1165" s="395" t="s">
        <v>54</v>
      </c>
      <c r="E1165" s="395"/>
      <c r="F1165" s="52" t="s">
        <v>134</v>
      </c>
      <c r="G1165" s="25" t="s">
        <v>61</v>
      </c>
      <c r="H1165" s="54" t="s">
        <v>134</v>
      </c>
      <c r="I1165" s="26" t="s">
        <v>61</v>
      </c>
      <c r="J1165" s="56" t="s">
        <v>134</v>
      </c>
      <c r="K1165" s="25" t="s">
        <v>61</v>
      </c>
      <c r="L1165" s="54" t="s">
        <v>134</v>
      </c>
      <c r="M1165" s="26" t="s">
        <v>61</v>
      </c>
      <c r="N1165" s="56" t="s">
        <v>134</v>
      </c>
      <c r="O1165" s="25" t="s">
        <v>61</v>
      </c>
      <c r="P1165" s="54" t="s">
        <v>134</v>
      </c>
      <c r="Q1165" s="27" t="s">
        <v>61</v>
      </c>
      <c r="R1165" s="25">
        <f>選手!AG$332</f>
        <v>0</v>
      </c>
      <c r="S1165" s="30" t="s">
        <v>61</v>
      </c>
    </row>
    <row r="1166" spans="1:24">
      <c r="A1166" s="1">
        <f t="shared" ref="A1166:B1166" si="1228">A1165</f>
        <v>24</v>
      </c>
      <c r="B1166" s="1">
        <f t="shared" si="1228"/>
        <v>0</v>
      </c>
      <c r="C1166" s="370" t="s">
        <v>63</v>
      </c>
      <c r="D1166" s="371"/>
      <c r="E1166" s="372"/>
      <c r="F1166" s="287"/>
      <c r="G1166" s="379"/>
      <c r="H1166" s="379"/>
      <c r="I1166" s="379"/>
      <c r="J1166" s="379"/>
      <c r="K1166" s="379"/>
      <c r="L1166" s="379"/>
      <c r="M1166" s="379"/>
      <c r="N1166" s="379"/>
      <c r="O1166" s="379"/>
      <c r="P1166" s="379"/>
      <c r="Q1166" s="379"/>
      <c r="R1166" s="379"/>
      <c r="S1166" s="380"/>
    </row>
    <row r="1167" spans="1:24">
      <c r="A1167" s="1">
        <f t="shared" ref="A1167:B1167" si="1229">A1166</f>
        <v>24</v>
      </c>
      <c r="B1167" s="1">
        <f t="shared" si="1229"/>
        <v>0</v>
      </c>
      <c r="C1167" s="373"/>
      <c r="D1167" s="374"/>
      <c r="E1167" s="375"/>
      <c r="F1167" s="289"/>
      <c r="G1167" s="381"/>
      <c r="H1167" s="381"/>
      <c r="I1167" s="381"/>
      <c r="J1167" s="381"/>
      <c r="K1167" s="381"/>
      <c r="L1167" s="381"/>
      <c r="M1167" s="381"/>
      <c r="N1167" s="381"/>
      <c r="O1167" s="381"/>
      <c r="P1167" s="381"/>
      <c r="Q1167" s="381"/>
      <c r="R1167" s="381"/>
      <c r="S1167" s="382"/>
    </row>
    <row r="1168" spans="1:24">
      <c r="A1168" s="1">
        <f t="shared" ref="A1168:B1168" si="1230">A1167</f>
        <v>24</v>
      </c>
      <c r="B1168" s="1">
        <f t="shared" si="1230"/>
        <v>0</v>
      </c>
      <c r="C1168" s="373"/>
      <c r="D1168" s="374"/>
      <c r="E1168" s="375"/>
      <c r="F1168" s="289"/>
      <c r="G1168" s="381"/>
      <c r="H1168" s="381"/>
      <c r="I1168" s="381"/>
      <c r="J1168" s="381"/>
      <c r="K1168" s="381"/>
      <c r="L1168" s="381"/>
      <c r="M1168" s="381"/>
      <c r="N1168" s="381"/>
      <c r="O1168" s="381"/>
      <c r="P1168" s="381"/>
      <c r="Q1168" s="381"/>
      <c r="R1168" s="381"/>
      <c r="S1168" s="382"/>
    </row>
    <row r="1169" spans="1:21">
      <c r="A1169" s="1">
        <f t="shared" ref="A1169:B1169" si="1231">A1168</f>
        <v>24</v>
      </c>
      <c r="B1169" s="1">
        <f t="shared" si="1231"/>
        <v>0</v>
      </c>
      <c r="C1169" s="373"/>
      <c r="D1169" s="374"/>
      <c r="E1169" s="375"/>
      <c r="F1169" s="289"/>
      <c r="G1169" s="381"/>
      <c r="H1169" s="381"/>
      <c r="I1169" s="381"/>
      <c r="J1169" s="381"/>
      <c r="K1169" s="381"/>
      <c r="L1169" s="381"/>
      <c r="M1169" s="381"/>
      <c r="N1169" s="381"/>
      <c r="O1169" s="381"/>
      <c r="P1169" s="381"/>
      <c r="Q1169" s="381"/>
      <c r="R1169" s="381"/>
      <c r="S1169" s="382"/>
    </row>
    <row r="1170" spans="1:21">
      <c r="A1170" s="1">
        <f t="shared" ref="A1170:B1170" si="1232">A1169</f>
        <v>24</v>
      </c>
      <c r="B1170" s="1">
        <f t="shared" si="1232"/>
        <v>0</v>
      </c>
      <c r="C1170" s="373"/>
      <c r="D1170" s="374"/>
      <c r="E1170" s="375"/>
      <c r="F1170" s="289"/>
      <c r="G1170" s="381"/>
      <c r="H1170" s="381"/>
      <c r="I1170" s="381"/>
      <c r="J1170" s="381"/>
      <c r="K1170" s="381"/>
      <c r="L1170" s="381"/>
      <c r="M1170" s="381"/>
      <c r="N1170" s="381"/>
      <c r="O1170" s="381"/>
      <c r="P1170" s="381"/>
      <c r="Q1170" s="381"/>
      <c r="R1170" s="381"/>
      <c r="S1170" s="382"/>
    </row>
    <row r="1171" spans="1:21">
      <c r="A1171" s="1">
        <f t="shared" ref="A1171:B1171" si="1233">A1170</f>
        <v>24</v>
      </c>
      <c r="B1171" s="1">
        <f t="shared" si="1233"/>
        <v>0</v>
      </c>
      <c r="C1171" s="373"/>
      <c r="D1171" s="374"/>
      <c r="E1171" s="375"/>
      <c r="F1171" s="289"/>
      <c r="G1171" s="381"/>
      <c r="H1171" s="381"/>
      <c r="I1171" s="381"/>
      <c r="J1171" s="381"/>
      <c r="K1171" s="381"/>
      <c r="L1171" s="381"/>
      <c r="M1171" s="381"/>
      <c r="N1171" s="381"/>
      <c r="O1171" s="381"/>
      <c r="P1171" s="381"/>
      <c r="Q1171" s="381"/>
      <c r="R1171" s="381"/>
      <c r="S1171" s="382"/>
    </row>
    <row r="1172" spans="1:21" ht="15" thickBot="1">
      <c r="A1172" s="1">
        <f t="shared" ref="A1172:B1172" si="1234">A1171</f>
        <v>24</v>
      </c>
      <c r="B1172" s="1">
        <f t="shared" si="1234"/>
        <v>0</v>
      </c>
      <c r="C1172" s="376"/>
      <c r="D1172" s="377"/>
      <c r="E1172" s="378"/>
      <c r="F1172" s="383"/>
      <c r="G1172" s="384"/>
      <c r="H1172" s="384"/>
      <c r="I1172" s="384"/>
      <c r="J1172" s="384"/>
      <c r="K1172" s="384"/>
      <c r="L1172" s="384"/>
      <c r="M1172" s="384"/>
      <c r="N1172" s="384"/>
      <c r="O1172" s="384"/>
      <c r="P1172" s="384"/>
      <c r="Q1172" s="384"/>
      <c r="R1172" s="384"/>
      <c r="S1172" s="385"/>
    </row>
    <row r="1173" spans="1:21">
      <c r="A1173" s="1">
        <f t="shared" ref="A1173:B1173" si="1235">A1172</f>
        <v>24</v>
      </c>
      <c r="B1173" s="1">
        <f t="shared" si="1235"/>
        <v>0</v>
      </c>
    </row>
    <row r="1174" spans="1:21" ht="15" thickBot="1">
      <c r="A1174" s="1">
        <f t="shared" ref="A1174:B1174" si="1236">A1173</f>
        <v>24</v>
      </c>
      <c r="B1174" s="1">
        <f t="shared" si="1236"/>
        <v>0</v>
      </c>
      <c r="C1174" s="386" t="s">
        <v>64</v>
      </c>
      <c r="D1174" s="386"/>
      <c r="Q1174" s="323" t="s">
        <v>65</v>
      </c>
      <c r="R1174" s="323"/>
      <c r="S1174" s="323"/>
    </row>
    <row r="1175" spans="1:21">
      <c r="A1175" s="1">
        <f t="shared" ref="A1175:B1175" si="1237">A1174</f>
        <v>24</v>
      </c>
      <c r="B1175" s="1">
        <f t="shared" si="1237"/>
        <v>0</v>
      </c>
      <c r="C1175" s="318" t="s">
        <v>66</v>
      </c>
      <c r="D1175" s="361" t="s">
        <v>67</v>
      </c>
      <c r="E1175" s="361"/>
      <c r="F1175" s="361"/>
      <c r="G1175" s="361"/>
      <c r="H1175" s="361" t="s">
        <v>72</v>
      </c>
      <c r="I1175" s="361"/>
      <c r="J1175" s="361" t="s">
        <v>11</v>
      </c>
      <c r="K1175" s="361"/>
      <c r="L1175" s="361"/>
      <c r="M1175" s="361"/>
      <c r="N1175" s="361"/>
      <c r="O1175" s="361"/>
      <c r="P1175" s="361"/>
      <c r="Q1175" s="361"/>
      <c r="R1175" s="361"/>
      <c r="S1175" s="365"/>
    </row>
    <row r="1176" spans="1:21">
      <c r="A1176" s="1">
        <f t="shared" ref="A1176:B1176" si="1238">A1175</f>
        <v>24</v>
      </c>
      <c r="B1176" s="1">
        <f t="shared" si="1238"/>
        <v>0</v>
      </c>
      <c r="C1176" s="319"/>
      <c r="D1176" s="387" t="s">
        <v>68</v>
      </c>
      <c r="E1176" s="387"/>
      <c r="F1176" s="387"/>
      <c r="G1176" s="387"/>
      <c r="H1176" s="388">
        <f>J1201</f>
        <v>0</v>
      </c>
      <c r="I1176" s="388"/>
      <c r="J1176" s="167"/>
      <c r="K1176" s="167"/>
      <c r="L1176" s="167"/>
      <c r="M1176" s="167"/>
      <c r="N1176" s="167"/>
      <c r="O1176" s="167"/>
      <c r="P1176" s="167"/>
      <c r="Q1176" s="167"/>
      <c r="R1176" s="167"/>
      <c r="S1176" s="310"/>
    </row>
    <row r="1177" spans="1:21">
      <c r="A1177" s="1">
        <f t="shared" ref="A1177:B1177" si="1239">A1176</f>
        <v>24</v>
      </c>
      <c r="B1177" s="1">
        <f t="shared" si="1239"/>
        <v>0</v>
      </c>
      <c r="C1177" s="319"/>
      <c r="D1177" s="389" t="s">
        <v>135</v>
      </c>
      <c r="E1177" s="389"/>
      <c r="F1177" s="389"/>
      <c r="G1177" s="389"/>
      <c r="H1177" s="354"/>
      <c r="I1177" s="354"/>
      <c r="J1177" s="359"/>
      <c r="K1177" s="359"/>
      <c r="L1177" s="359"/>
      <c r="M1177" s="359"/>
      <c r="N1177" s="359"/>
      <c r="O1177" s="359"/>
      <c r="P1177" s="359"/>
      <c r="Q1177" s="359"/>
      <c r="R1177" s="359"/>
      <c r="S1177" s="360"/>
    </row>
    <row r="1178" spans="1:21">
      <c r="A1178" s="1">
        <f t="shared" ref="A1178:B1178" si="1240">A1177</f>
        <v>24</v>
      </c>
      <c r="B1178" s="1">
        <f t="shared" si="1240"/>
        <v>0</v>
      </c>
      <c r="C1178" s="319"/>
      <c r="D1178" s="389" t="s">
        <v>69</v>
      </c>
      <c r="E1178" s="389"/>
      <c r="F1178" s="389"/>
      <c r="G1178" s="389"/>
      <c r="H1178" s="354"/>
      <c r="I1178" s="354"/>
      <c r="J1178" s="359"/>
      <c r="K1178" s="359"/>
      <c r="L1178" s="359"/>
      <c r="M1178" s="359"/>
      <c r="N1178" s="359"/>
      <c r="O1178" s="359"/>
      <c r="P1178" s="359"/>
      <c r="Q1178" s="359"/>
      <c r="R1178" s="359"/>
      <c r="S1178" s="360"/>
    </row>
    <row r="1179" spans="1:21" ht="15" thickBot="1">
      <c r="A1179" s="1">
        <f t="shared" ref="A1179:B1179" si="1241">A1178</f>
        <v>24</v>
      </c>
      <c r="B1179" s="1">
        <f t="shared" si="1241"/>
        <v>0</v>
      </c>
      <c r="C1179" s="319"/>
      <c r="D1179" s="390" t="s">
        <v>70</v>
      </c>
      <c r="E1179" s="390"/>
      <c r="F1179" s="390"/>
      <c r="G1179" s="390"/>
      <c r="H1179" s="391">
        <f>H1201-SUM(H1176:I1178)</f>
        <v>0</v>
      </c>
      <c r="I1179" s="391"/>
      <c r="J1179" s="392"/>
      <c r="K1179" s="392"/>
      <c r="L1179" s="392"/>
      <c r="M1179" s="392"/>
      <c r="N1179" s="392"/>
      <c r="O1179" s="392"/>
      <c r="P1179" s="392"/>
      <c r="Q1179" s="392"/>
      <c r="R1179" s="392"/>
      <c r="S1179" s="393"/>
    </row>
    <row r="1180" spans="1:21" ht="15.6" thickTop="1" thickBot="1">
      <c r="A1180" s="1">
        <f t="shared" ref="A1180:B1180" si="1242">A1179</f>
        <v>24</v>
      </c>
      <c r="B1180" s="1">
        <f t="shared" si="1242"/>
        <v>0</v>
      </c>
      <c r="C1180" s="320"/>
      <c r="D1180" s="394" t="s">
        <v>71</v>
      </c>
      <c r="E1180" s="394"/>
      <c r="F1180" s="394"/>
      <c r="G1180" s="394"/>
      <c r="H1180" s="340">
        <f>SUM(H1176:I1179)</f>
        <v>0</v>
      </c>
      <c r="I1180" s="340"/>
      <c r="J1180" s="344"/>
      <c r="K1180" s="344"/>
      <c r="L1180" s="344"/>
      <c r="M1180" s="344"/>
      <c r="N1180" s="344"/>
      <c r="O1180" s="344"/>
      <c r="P1180" s="344"/>
      <c r="Q1180" s="344"/>
      <c r="R1180" s="344"/>
      <c r="S1180" s="345"/>
    </row>
    <row r="1181" spans="1:21">
      <c r="A1181" s="1">
        <f t="shared" ref="A1181:B1181" si="1243">A1180</f>
        <v>24</v>
      </c>
      <c r="B1181" s="1">
        <f t="shared" si="1243"/>
        <v>0</v>
      </c>
      <c r="C1181" s="318" t="s">
        <v>164</v>
      </c>
      <c r="D1181" s="361" t="s">
        <v>67</v>
      </c>
      <c r="E1181" s="361"/>
      <c r="F1181" s="361" t="s">
        <v>76</v>
      </c>
      <c r="G1181" s="361"/>
      <c r="H1181" s="361" t="s">
        <v>72</v>
      </c>
      <c r="I1181" s="363"/>
      <c r="J1181" s="364"/>
      <c r="K1181" s="361"/>
      <c r="L1181" s="361"/>
      <c r="M1181" s="361"/>
      <c r="N1181" s="361" t="s">
        <v>75</v>
      </c>
      <c r="O1181" s="361"/>
      <c r="P1181" s="361"/>
      <c r="Q1181" s="361"/>
      <c r="R1181" s="361"/>
      <c r="S1181" s="365"/>
    </row>
    <row r="1182" spans="1:21">
      <c r="A1182" s="1">
        <f t="shared" ref="A1182:B1182" si="1244">A1181</f>
        <v>24</v>
      </c>
      <c r="B1182" s="1">
        <f t="shared" si="1244"/>
        <v>0</v>
      </c>
      <c r="C1182" s="319"/>
      <c r="D1182" s="362"/>
      <c r="E1182" s="362"/>
      <c r="F1182" s="362"/>
      <c r="G1182" s="362"/>
      <c r="H1182" s="362"/>
      <c r="I1182" s="362"/>
      <c r="J1182" s="367" t="s">
        <v>73</v>
      </c>
      <c r="K1182" s="368"/>
      <c r="L1182" s="368" t="s">
        <v>74</v>
      </c>
      <c r="M1182" s="369"/>
      <c r="N1182" s="362"/>
      <c r="O1182" s="362"/>
      <c r="P1182" s="362"/>
      <c r="Q1182" s="362"/>
      <c r="R1182" s="362"/>
      <c r="S1182" s="366"/>
    </row>
    <row r="1183" spans="1:21">
      <c r="A1183" s="1">
        <f t="shared" ref="A1183:B1183" si="1245">A1182</f>
        <v>24</v>
      </c>
      <c r="B1183" s="1">
        <f t="shared" si="1245"/>
        <v>0</v>
      </c>
      <c r="C1183" s="319"/>
      <c r="D1183" s="328" t="s">
        <v>81</v>
      </c>
      <c r="E1183" s="328"/>
      <c r="F1183" s="328" t="s">
        <v>81</v>
      </c>
      <c r="G1183" s="328"/>
      <c r="H1183" s="347"/>
      <c r="I1183" s="347"/>
      <c r="J1183" s="348"/>
      <c r="K1183" s="349"/>
      <c r="L1183" s="350">
        <f>H1183-J1183</f>
        <v>0</v>
      </c>
      <c r="M1183" s="351"/>
      <c r="N1183" s="128"/>
      <c r="O1183" s="128"/>
      <c r="P1183" s="128"/>
      <c r="Q1183" s="128"/>
      <c r="R1183" s="128"/>
      <c r="S1183" s="352"/>
      <c r="T1183" s="49" t="str">
        <f>HLOOKUP(F1156,リスト!$N$7:$AC$25,2,)</f>
        <v>対象外</v>
      </c>
      <c r="U1183" s="47" t="str">
        <f t="shared" ref="U1183:U1200" si="1246">IF(T1183="対象外",IF(J1183&gt;0,"補助対象外経費です!!",""),"")</f>
        <v/>
      </c>
    </row>
    <row r="1184" spans="1:21">
      <c r="A1184" s="1">
        <f t="shared" ref="A1184:B1184" si="1247">A1183</f>
        <v>24</v>
      </c>
      <c r="B1184" s="1">
        <f t="shared" si="1247"/>
        <v>0</v>
      </c>
      <c r="C1184" s="319"/>
      <c r="D1184" s="328" t="s">
        <v>92</v>
      </c>
      <c r="E1184" s="328"/>
      <c r="F1184" s="304" t="s">
        <v>77</v>
      </c>
      <c r="G1184" s="304"/>
      <c r="H1184" s="305"/>
      <c r="I1184" s="305"/>
      <c r="J1184" s="306"/>
      <c r="K1184" s="307"/>
      <c r="L1184" s="308">
        <f t="shared" ref="L1184:L1200" si="1248">H1184-J1184</f>
        <v>0</v>
      </c>
      <c r="M1184" s="309"/>
      <c r="N1184" s="167"/>
      <c r="O1184" s="167"/>
      <c r="P1184" s="167"/>
      <c r="Q1184" s="167"/>
      <c r="R1184" s="167"/>
      <c r="S1184" s="310"/>
      <c r="T1184" s="49" t="str">
        <f>HLOOKUP(F1156,リスト!$N$7:$AC$25,3,)</f>
        <v>対象</v>
      </c>
      <c r="U1184" s="47" t="str">
        <f t="shared" si="1246"/>
        <v/>
      </c>
    </row>
    <row r="1185" spans="1:21">
      <c r="A1185" s="1">
        <f t="shared" ref="A1185:B1185" si="1249">A1184</f>
        <v>24</v>
      </c>
      <c r="B1185" s="1">
        <f t="shared" si="1249"/>
        <v>0</v>
      </c>
      <c r="C1185" s="319"/>
      <c r="D1185" s="328"/>
      <c r="E1185" s="328"/>
      <c r="F1185" s="353" t="s">
        <v>78</v>
      </c>
      <c r="G1185" s="353"/>
      <c r="H1185" s="354"/>
      <c r="I1185" s="354"/>
      <c r="J1185" s="355"/>
      <c r="K1185" s="356"/>
      <c r="L1185" s="357">
        <f t="shared" si="1248"/>
        <v>0</v>
      </c>
      <c r="M1185" s="358"/>
      <c r="N1185" s="359"/>
      <c r="O1185" s="359"/>
      <c r="P1185" s="359"/>
      <c r="Q1185" s="359"/>
      <c r="R1185" s="359"/>
      <c r="S1185" s="360"/>
      <c r="T1185" s="49" t="str">
        <f>HLOOKUP(F1156,リスト!$N$7:$AC$25,4,)</f>
        <v>対象</v>
      </c>
      <c r="U1185" s="47" t="str">
        <f t="shared" si="1246"/>
        <v/>
      </c>
    </row>
    <row r="1186" spans="1:21">
      <c r="A1186" s="1">
        <f t="shared" ref="A1186:B1186" si="1250">A1185</f>
        <v>24</v>
      </c>
      <c r="B1186" s="1">
        <f t="shared" si="1250"/>
        <v>0</v>
      </c>
      <c r="C1186" s="319"/>
      <c r="D1186" s="328"/>
      <c r="E1186" s="328"/>
      <c r="F1186" s="311" t="s">
        <v>79</v>
      </c>
      <c r="G1186" s="311"/>
      <c r="H1186" s="312"/>
      <c r="I1186" s="312"/>
      <c r="J1186" s="313"/>
      <c r="K1186" s="314"/>
      <c r="L1186" s="315">
        <f t="shared" si="1248"/>
        <v>0</v>
      </c>
      <c r="M1186" s="316"/>
      <c r="N1186" s="168"/>
      <c r="O1186" s="168"/>
      <c r="P1186" s="168"/>
      <c r="Q1186" s="168"/>
      <c r="R1186" s="168"/>
      <c r="S1186" s="317"/>
      <c r="T1186" s="49" t="str">
        <f>HLOOKUP(F1156,リスト!$N$7:$AC$25,5,)</f>
        <v>対象</v>
      </c>
      <c r="U1186" s="47" t="str">
        <f t="shared" si="1246"/>
        <v/>
      </c>
    </row>
    <row r="1187" spans="1:21">
      <c r="A1187" s="1">
        <f t="shared" ref="A1187:B1187" si="1251">A1186</f>
        <v>24</v>
      </c>
      <c r="B1187" s="1">
        <f t="shared" si="1251"/>
        <v>0</v>
      </c>
      <c r="C1187" s="319"/>
      <c r="D1187" s="328" t="s">
        <v>93</v>
      </c>
      <c r="E1187" s="328"/>
      <c r="F1187" s="304" t="s">
        <v>80</v>
      </c>
      <c r="G1187" s="304"/>
      <c r="H1187" s="305"/>
      <c r="I1187" s="305"/>
      <c r="J1187" s="306"/>
      <c r="K1187" s="307"/>
      <c r="L1187" s="308">
        <f t="shared" si="1248"/>
        <v>0</v>
      </c>
      <c r="M1187" s="309"/>
      <c r="N1187" s="167"/>
      <c r="O1187" s="167"/>
      <c r="P1187" s="167"/>
      <c r="Q1187" s="167"/>
      <c r="R1187" s="167"/>
      <c r="S1187" s="310"/>
      <c r="T1187" s="49" t="str">
        <f>HLOOKUP(F1156,リスト!$N$7:$AC$25,6,)</f>
        <v>対象</v>
      </c>
      <c r="U1187" s="47" t="str">
        <f t="shared" si="1246"/>
        <v/>
      </c>
    </row>
    <row r="1188" spans="1:21">
      <c r="A1188" s="1">
        <f t="shared" ref="A1188:B1188" si="1252">A1187</f>
        <v>24</v>
      </c>
      <c r="B1188" s="1">
        <f t="shared" si="1252"/>
        <v>0</v>
      </c>
      <c r="C1188" s="319"/>
      <c r="D1188" s="328"/>
      <c r="E1188" s="328"/>
      <c r="F1188" s="353" t="s">
        <v>82</v>
      </c>
      <c r="G1188" s="353"/>
      <c r="H1188" s="354"/>
      <c r="I1188" s="354"/>
      <c r="J1188" s="355"/>
      <c r="K1188" s="356"/>
      <c r="L1188" s="357">
        <f t="shared" si="1248"/>
        <v>0</v>
      </c>
      <c r="M1188" s="358"/>
      <c r="N1188" s="359"/>
      <c r="O1188" s="359"/>
      <c r="P1188" s="359"/>
      <c r="Q1188" s="359"/>
      <c r="R1188" s="359"/>
      <c r="S1188" s="360"/>
      <c r="T1188" s="49" t="str">
        <f>HLOOKUP(F1156,リスト!$N$7:$AC$25,7,)</f>
        <v>対象外</v>
      </c>
      <c r="U1188" s="47" t="str">
        <f t="shared" si="1246"/>
        <v/>
      </c>
    </row>
    <row r="1189" spans="1:21" ht="14.4" customHeight="1">
      <c r="A1189" s="1">
        <f t="shared" ref="A1189:B1189" si="1253">A1188</f>
        <v>24</v>
      </c>
      <c r="B1189" s="1">
        <f t="shared" si="1253"/>
        <v>0</v>
      </c>
      <c r="C1189" s="319"/>
      <c r="D1189" s="328"/>
      <c r="E1189" s="328"/>
      <c r="F1189" s="353" t="s">
        <v>162</v>
      </c>
      <c r="G1189" s="353"/>
      <c r="H1189" s="354"/>
      <c r="I1189" s="354"/>
      <c r="J1189" s="355"/>
      <c r="K1189" s="356"/>
      <c r="L1189" s="357">
        <f t="shared" si="1248"/>
        <v>0</v>
      </c>
      <c r="M1189" s="358"/>
      <c r="N1189" s="359"/>
      <c r="O1189" s="359"/>
      <c r="P1189" s="359"/>
      <c r="Q1189" s="359"/>
      <c r="R1189" s="359"/>
      <c r="S1189" s="360"/>
      <c r="T1189" s="49" t="str">
        <f>HLOOKUP(F1156,リスト!$N$7:$AC$25,8,)</f>
        <v>対象</v>
      </c>
      <c r="U1189" s="47" t="str">
        <f t="shared" si="1246"/>
        <v/>
      </c>
    </row>
    <row r="1190" spans="1:21">
      <c r="A1190" s="1">
        <f t="shared" ref="A1190:B1190" si="1254">A1189</f>
        <v>24</v>
      </c>
      <c r="B1190" s="1">
        <f t="shared" si="1254"/>
        <v>0</v>
      </c>
      <c r="C1190" s="319"/>
      <c r="D1190" s="328"/>
      <c r="E1190" s="328"/>
      <c r="F1190" s="311" t="s">
        <v>83</v>
      </c>
      <c r="G1190" s="311"/>
      <c r="H1190" s="312"/>
      <c r="I1190" s="312"/>
      <c r="J1190" s="313"/>
      <c r="K1190" s="314"/>
      <c r="L1190" s="315">
        <f t="shared" si="1248"/>
        <v>0</v>
      </c>
      <c r="M1190" s="316"/>
      <c r="N1190" s="168"/>
      <c r="O1190" s="168"/>
      <c r="P1190" s="168"/>
      <c r="Q1190" s="168"/>
      <c r="R1190" s="168"/>
      <c r="S1190" s="317"/>
      <c r="T1190" s="49" t="str">
        <f>HLOOKUP(F1156,リスト!$N$7:$AC$25,9,)</f>
        <v>対象</v>
      </c>
      <c r="U1190" s="47" t="str">
        <f t="shared" si="1246"/>
        <v/>
      </c>
    </row>
    <row r="1191" spans="1:21">
      <c r="A1191" s="1">
        <f t="shared" ref="A1191:B1191" si="1255">A1190</f>
        <v>24</v>
      </c>
      <c r="B1191" s="1">
        <f t="shared" si="1255"/>
        <v>0</v>
      </c>
      <c r="C1191" s="319"/>
      <c r="D1191" s="328" t="s">
        <v>94</v>
      </c>
      <c r="E1191" s="328"/>
      <c r="F1191" s="304" t="s">
        <v>84</v>
      </c>
      <c r="G1191" s="304"/>
      <c r="H1191" s="305"/>
      <c r="I1191" s="305"/>
      <c r="J1191" s="306"/>
      <c r="K1191" s="307"/>
      <c r="L1191" s="308">
        <f t="shared" si="1248"/>
        <v>0</v>
      </c>
      <c r="M1191" s="309"/>
      <c r="N1191" s="167"/>
      <c r="O1191" s="167"/>
      <c r="P1191" s="167"/>
      <c r="Q1191" s="167"/>
      <c r="R1191" s="167"/>
      <c r="S1191" s="310"/>
      <c r="T1191" s="49" t="str">
        <f>HLOOKUP(F1156,リスト!$N$7:$AC$25,10,)</f>
        <v>対象</v>
      </c>
      <c r="U1191" s="47" t="str">
        <f t="shared" si="1246"/>
        <v/>
      </c>
    </row>
    <row r="1192" spans="1:21">
      <c r="A1192" s="1">
        <f t="shared" ref="A1192:B1192" si="1256">A1191</f>
        <v>24</v>
      </c>
      <c r="B1192" s="1">
        <f t="shared" si="1256"/>
        <v>0</v>
      </c>
      <c r="C1192" s="319"/>
      <c r="D1192" s="328"/>
      <c r="E1192" s="328"/>
      <c r="F1192" s="353" t="s">
        <v>85</v>
      </c>
      <c r="G1192" s="353"/>
      <c r="H1192" s="354"/>
      <c r="I1192" s="354"/>
      <c r="J1192" s="355"/>
      <c r="K1192" s="356"/>
      <c r="L1192" s="357">
        <f t="shared" si="1248"/>
        <v>0</v>
      </c>
      <c r="M1192" s="358"/>
      <c r="N1192" s="359"/>
      <c r="O1192" s="359"/>
      <c r="P1192" s="359"/>
      <c r="Q1192" s="359"/>
      <c r="R1192" s="359"/>
      <c r="S1192" s="360"/>
      <c r="T1192" s="49" t="str">
        <f>HLOOKUP(F1156,リスト!$N$7:$AC$25,11,)</f>
        <v>対象外</v>
      </c>
      <c r="U1192" s="47" t="str">
        <f t="shared" si="1246"/>
        <v/>
      </c>
    </row>
    <row r="1193" spans="1:21">
      <c r="A1193" s="1">
        <f t="shared" ref="A1193:B1193" si="1257">A1192</f>
        <v>24</v>
      </c>
      <c r="B1193" s="1">
        <f t="shared" si="1257"/>
        <v>0</v>
      </c>
      <c r="C1193" s="319"/>
      <c r="D1193" s="328"/>
      <c r="E1193" s="328"/>
      <c r="F1193" s="311" t="s">
        <v>86</v>
      </c>
      <c r="G1193" s="311"/>
      <c r="H1193" s="312"/>
      <c r="I1193" s="312"/>
      <c r="J1193" s="313"/>
      <c r="K1193" s="314"/>
      <c r="L1193" s="315">
        <f t="shared" si="1248"/>
        <v>0</v>
      </c>
      <c r="M1193" s="316"/>
      <c r="N1193" s="168"/>
      <c r="O1193" s="168"/>
      <c r="P1193" s="168"/>
      <c r="Q1193" s="168"/>
      <c r="R1193" s="168"/>
      <c r="S1193" s="317"/>
      <c r="T1193" s="49" t="str">
        <f>HLOOKUP(F1156,リスト!$N$7:$AC$25,12,)</f>
        <v>対象</v>
      </c>
      <c r="U1193" s="47" t="str">
        <f t="shared" si="1246"/>
        <v/>
      </c>
    </row>
    <row r="1194" spans="1:21">
      <c r="A1194" s="1">
        <f t="shared" ref="A1194:B1194" si="1258">A1193</f>
        <v>24</v>
      </c>
      <c r="B1194" s="1">
        <f t="shared" si="1258"/>
        <v>0</v>
      </c>
      <c r="C1194" s="319"/>
      <c r="D1194" s="328" t="s">
        <v>95</v>
      </c>
      <c r="E1194" s="328"/>
      <c r="F1194" s="328" t="s">
        <v>95</v>
      </c>
      <c r="G1194" s="328"/>
      <c r="H1194" s="347"/>
      <c r="I1194" s="347"/>
      <c r="J1194" s="348"/>
      <c r="K1194" s="349"/>
      <c r="L1194" s="350">
        <f t="shared" si="1248"/>
        <v>0</v>
      </c>
      <c r="M1194" s="351"/>
      <c r="N1194" s="128"/>
      <c r="O1194" s="128"/>
      <c r="P1194" s="128"/>
      <c r="Q1194" s="128"/>
      <c r="R1194" s="128"/>
      <c r="S1194" s="352"/>
      <c r="T1194" s="49" t="str">
        <f>HLOOKUP(F1156,リスト!$N$7:$AC$25,13,)</f>
        <v>対象外</v>
      </c>
      <c r="U1194" s="47" t="str">
        <f t="shared" si="1246"/>
        <v/>
      </c>
    </row>
    <row r="1195" spans="1:21">
      <c r="A1195" s="1">
        <f t="shared" ref="A1195:B1195" si="1259">A1194</f>
        <v>24</v>
      </c>
      <c r="B1195" s="1">
        <f t="shared" si="1259"/>
        <v>0</v>
      </c>
      <c r="C1195" s="319"/>
      <c r="D1195" s="327" t="s">
        <v>98</v>
      </c>
      <c r="E1195" s="328"/>
      <c r="F1195" s="304" t="s">
        <v>87</v>
      </c>
      <c r="G1195" s="304"/>
      <c r="H1195" s="305"/>
      <c r="I1195" s="305"/>
      <c r="J1195" s="306"/>
      <c r="K1195" s="307"/>
      <c r="L1195" s="308">
        <f t="shared" si="1248"/>
        <v>0</v>
      </c>
      <c r="M1195" s="309"/>
      <c r="N1195" s="167"/>
      <c r="O1195" s="167"/>
      <c r="P1195" s="167"/>
      <c r="Q1195" s="167"/>
      <c r="R1195" s="167"/>
      <c r="S1195" s="310"/>
      <c r="T1195" s="49" t="str">
        <f>HLOOKUP(F1156,リスト!$N$7:$AC$25,14,)</f>
        <v>対象</v>
      </c>
      <c r="U1195" s="47" t="str">
        <f t="shared" si="1246"/>
        <v/>
      </c>
    </row>
    <row r="1196" spans="1:21">
      <c r="A1196" s="1">
        <f t="shared" ref="A1196:B1196" si="1260">A1195</f>
        <v>24</v>
      </c>
      <c r="B1196" s="1">
        <f t="shared" si="1260"/>
        <v>0</v>
      </c>
      <c r="C1196" s="319"/>
      <c r="D1196" s="328"/>
      <c r="E1196" s="328"/>
      <c r="F1196" s="311" t="s">
        <v>88</v>
      </c>
      <c r="G1196" s="311"/>
      <c r="H1196" s="312"/>
      <c r="I1196" s="312"/>
      <c r="J1196" s="313"/>
      <c r="K1196" s="314"/>
      <c r="L1196" s="315">
        <f t="shared" si="1248"/>
        <v>0</v>
      </c>
      <c r="M1196" s="316"/>
      <c r="N1196" s="168"/>
      <c r="O1196" s="168"/>
      <c r="P1196" s="168"/>
      <c r="Q1196" s="168"/>
      <c r="R1196" s="168"/>
      <c r="S1196" s="317"/>
      <c r="T1196" s="49" t="str">
        <f>HLOOKUP(F1156,リスト!$N$7:$AC$25,15,)</f>
        <v>対象</v>
      </c>
      <c r="U1196" s="47" t="str">
        <f t="shared" si="1246"/>
        <v/>
      </c>
    </row>
    <row r="1197" spans="1:21">
      <c r="A1197" s="1">
        <f t="shared" ref="A1197:B1197" si="1261">A1196</f>
        <v>24</v>
      </c>
      <c r="B1197" s="1">
        <f t="shared" si="1261"/>
        <v>0</v>
      </c>
      <c r="C1197" s="319"/>
      <c r="D1197" s="346" t="s">
        <v>96</v>
      </c>
      <c r="E1197" s="346"/>
      <c r="F1197" s="328" t="s">
        <v>89</v>
      </c>
      <c r="G1197" s="328"/>
      <c r="H1197" s="347"/>
      <c r="I1197" s="347"/>
      <c r="J1197" s="348"/>
      <c r="K1197" s="349"/>
      <c r="L1197" s="350">
        <f t="shared" si="1248"/>
        <v>0</v>
      </c>
      <c r="M1197" s="351"/>
      <c r="N1197" s="128"/>
      <c r="O1197" s="128"/>
      <c r="P1197" s="128"/>
      <c r="Q1197" s="128"/>
      <c r="R1197" s="128"/>
      <c r="S1197" s="352"/>
      <c r="T1197" s="49" t="str">
        <f>HLOOKUP(F1156,リスト!$N$7:$AC$25,16,)</f>
        <v>対象</v>
      </c>
      <c r="U1197" s="47" t="str">
        <f t="shared" si="1246"/>
        <v/>
      </c>
    </row>
    <row r="1198" spans="1:21">
      <c r="A1198" s="1">
        <f t="shared" ref="A1198:B1198" si="1262">A1197</f>
        <v>24</v>
      </c>
      <c r="B1198" s="1">
        <f t="shared" si="1262"/>
        <v>0</v>
      </c>
      <c r="C1198" s="319"/>
      <c r="D1198" s="328" t="s">
        <v>97</v>
      </c>
      <c r="E1198" s="328"/>
      <c r="F1198" s="304" t="s">
        <v>90</v>
      </c>
      <c r="G1198" s="304"/>
      <c r="H1198" s="305"/>
      <c r="I1198" s="305"/>
      <c r="J1198" s="306"/>
      <c r="K1198" s="307"/>
      <c r="L1198" s="308">
        <f t="shared" si="1248"/>
        <v>0</v>
      </c>
      <c r="M1198" s="309"/>
      <c r="N1198" s="167"/>
      <c r="O1198" s="167"/>
      <c r="P1198" s="167"/>
      <c r="Q1198" s="167"/>
      <c r="R1198" s="167"/>
      <c r="S1198" s="310"/>
      <c r="T1198" s="49" t="str">
        <f>HLOOKUP(F1156,リスト!$N$7:$AC$25,17,)</f>
        <v>対象</v>
      </c>
      <c r="U1198" s="47" t="str">
        <f t="shared" si="1246"/>
        <v/>
      </c>
    </row>
    <row r="1199" spans="1:21">
      <c r="A1199" s="1">
        <f t="shared" ref="A1199:B1199" si="1263">A1198</f>
        <v>24</v>
      </c>
      <c r="B1199" s="1">
        <f t="shared" si="1263"/>
        <v>0</v>
      </c>
      <c r="C1199" s="319"/>
      <c r="D1199" s="328"/>
      <c r="E1199" s="328"/>
      <c r="F1199" s="311" t="s">
        <v>91</v>
      </c>
      <c r="G1199" s="311"/>
      <c r="H1199" s="312"/>
      <c r="I1199" s="312"/>
      <c r="J1199" s="313"/>
      <c r="K1199" s="314"/>
      <c r="L1199" s="315">
        <f t="shared" si="1248"/>
        <v>0</v>
      </c>
      <c r="M1199" s="316"/>
      <c r="N1199" s="168"/>
      <c r="O1199" s="168"/>
      <c r="P1199" s="168"/>
      <c r="Q1199" s="168"/>
      <c r="R1199" s="168"/>
      <c r="S1199" s="317"/>
      <c r="T1199" s="49" t="str">
        <f>HLOOKUP(F1156,リスト!$N$7:$AC$25,18,)</f>
        <v>対象外</v>
      </c>
      <c r="U1199" s="47" t="str">
        <f t="shared" si="1246"/>
        <v/>
      </c>
    </row>
    <row r="1200" spans="1:21" ht="15" thickBot="1">
      <c r="A1200" s="1">
        <f t="shared" ref="A1200:B1200" si="1264">A1199</f>
        <v>24</v>
      </c>
      <c r="B1200" s="1">
        <f t="shared" si="1264"/>
        <v>0</v>
      </c>
      <c r="C1200" s="319"/>
      <c r="D1200" s="329" t="s">
        <v>70</v>
      </c>
      <c r="E1200" s="329"/>
      <c r="F1200" s="329" t="s">
        <v>70</v>
      </c>
      <c r="G1200" s="329"/>
      <c r="H1200" s="330"/>
      <c r="I1200" s="330"/>
      <c r="J1200" s="331"/>
      <c r="K1200" s="332"/>
      <c r="L1200" s="333">
        <f t="shared" si="1248"/>
        <v>0</v>
      </c>
      <c r="M1200" s="334"/>
      <c r="N1200" s="335"/>
      <c r="O1200" s="335"/>
      <c r="P1200" s="335"/>
      <c r="Q1200" s="335"/>
      <c r="R1200" s="335"/>
      <c r="S1200" s="336"/>
      <c r="T1200" s="49" t="str">
        <f>HLOOKUP(F1156,リスト!$N$7:$AC$25,19,)</f>
        <v>対象</v>
      </c>
      <c r="U1200" s="47" t="str">
        <f t="shared" si="1246"/>
        <v/>
      </c>
    </row>
    <row r="1201" spans="1:24" ht="15.6" thickTop="1" thickBot="1">
      <c r="A1201" s="1">
        <f t="shared" ref="A1201:B1201" si="1265">A1200</f>
        <v>24</v>
      </c>
      <c r="B1201" s="1">
        <f t="shared" si="1265"/>
        <v>0</v>
      </c>
      <c r="C1201" s="320"/>
      <c r="D1201" s="337" t="s">
        <v>71</v>
      </c>
      <c r="E1201" s="338"/>
      <c r="F1201" s="338"/>
      <c r="G1201" s="339"/>
      <c r="H1201" s="340">
        <f>SUM(H1183:I1200)</f>
        <v>0</v>
      </c>
      <c r="I1201" s="340"/>
      <c r="J1201" s="341">
        <f t="shared" ref="J1201" si="1266">SUM(J1183:K1200)</f>
        <v>0</v>
      </c>
      <c r="K1201" s="342"/>
      <c r="L1201" s="342">
        <f t="shared" ref="L1201" si="1267">SUM(L1183:M1200)</f>
        <v>0</v>
      </c>
      <c r="M1201" s="343"/>
      <c r="N1201" s="344"/>
      <c r="O1201" s="344"/>
      <c r="P1201" s="344"/>
      <c r="Q1201" s="344"/>
      <c r="R1201" s="344"/>
      <c r="S1201" s="345"/>
      <c r="T1201" s="49"/>
    </row>
    <row r="1202" spans="1:24">
      <c r="A1202" s="1">
        <f>F1205</f>
        <v>25</v>
      </c>
      <c r="B1202" s="1">
        <f>IF(H1226&gt;0,1,0)</f>
        <v>0</v>
      </c>
      <c r="C1202" s="179" t="s">
        <v>41</v>
      </c>
      <c r="D1202" s="179"/>
      <c r="E1202" s="179"/>
      <c r="U1202" s="11" t="s">
        <v>43</v>
      </c>
      <c r="V1202" s="11" t="s">
        <v>157</v>
      </c>
    </row>
    <row r="1203" spans="1:24">
      <c r="A1203" s="1">
        <f>A1202</f>
        <v>25</v>
      </c>
      <c r="B1203" s="1">
        <f>B1202</f>
        <v>0</v>
      </c>
      <c r="C1203" s="223" t="str">
        <f>"トップスポーツクラブ強化事業　"&amp;基本!$G$24</f>
        <v>トップスポーツクラブ強化事業　事業計画書</v>
      </c>
      <c r="D1203" s="223"/>
      <c r="E1203" s="223"/>
      <c r="F1203" s="223"/>
      <c r="G1203" s="223"/>
      <c r="H1203" s="223"/>
      <c r="I1203" s="223"/>
      <c r="J1203" s="223"/>
      <c r="K1203" s="223"/>
      <c r="L1203" s="223"/>
      <c r="M1203" s="223"/>
      <c r="N1203" s="223"/>
      <c r="O1203" s="223"/>
      <c r="P1203" s="223"/>
      <c r="Q1203" s="223"/>
      <c r="R1203" s="223"/>
      <c r="S1203" s="223"/>
      <c r="U1203" s="16" t="str">
        <f t="shared" ref="U1203:V1206" si="1268">IF(U1153="","",U1153)</f>
        <v>トップスポーツクラブ強化事業</v>
      </c>
      <c r="V1203" s="16" t="str">
        <f t="shared" si="1268"/>
        <v>トップクラブ</v>
      </c>
    </row>
    <row r="1204" spans="1:24" ht="15" thickBot="1">
      <c r="A1204" s="1">
        <f t="shared" ref="A1204:B1204" si="1269">A1203</f>
        <v>25</v>
      </c>
      <c r="B1204" s="1">
        <f t="shared" si="1269"/>
        <v>0</v>
      </c>
      <c r="C1204" s="386" t="s">
        <v>42</v>
      </c>
      <c r="D1204" s="386"/>
      <c r="U1204" s="28" t="str">
        <f t="shared" si="1268"/>
        <v/>
      </c>
      <c r="V1204" s="28" t="str">
        <f t="shared" si="1268"/>
        <v/>
      </c>
    </row>
    <row r="1205" spans="1:24" ht="15" thickBot="1">
      <c r="A1205" s="1">
        <f t="shared" ref="A1205:B1205" si="1270">A1204</f>
        <v>25</v>
      </c>
      <c r="B1205" s="1">
        <f t="shared" si="1270"/>
        <v>0</v>
      </c>
      <c r="C1205" s="413" t="s">
        <v>44</v>
      </c>
      <c r="D1205" s="414"/>
      <c r="E1205" s="414"/>
      <c r="F1205" s="415">
        <f>F1155+1</f>
        <v>25</v>
      </c>
      <c r="G1205" s="416"/>
      <c r="U1205" s="28" t="str">
        <f t="shared" si="1268"/>
        <v/>
      </c>
      <c r="V1205" s="28" t="str">
        <f t="shared" si="1268"/>
        <v/>
      </c>
    </row>
    <row r="1206" spans="1:24">
      <c r="A1206" s="1">
        <f t="shared" ref="A1206:B1206" si="1271">A1205</f>
        <v>25</v>
      </c>
      <c r="B1206" s="1">
        <f t="shared" si="1271"/>
        <v>0</v>
      </c>
      <c r="C1206" s="417" t="s">
        <v>43</v>
      </c>
      <c r="D1206" s="361"/>
      <c r="E1206" s="361"/>
      <c r="F1206" s="418" t="s">
        <v>26</v>
      </c>
      <c r="G1206" s="418"/>
      <c r="H1206" s="418"/>
      <c r="I1206" s="418"/>
      <c r="J1206" s="418"/>
      <c r="K1206" s="418"/>
      <c r="L1206" s="418"/>
      <c r="M1206" s="361" t="s">
        <v>47</v>
      </c>
      <c r="N1206" s="361"/>
      <c r="O1206" s="361"/>
      <c r="P1206" s="418"/>
      <c r="Q1206" s="418"/>
      <c r="R1206" s="418"/>
      <c r="S1206" s="419"/>
      <c r="T1206" s="64" t="str">
        <f>IF(F1206="","",VLOOKUP(F1206,U1203:V1206,2,))</f>
        <v>トップクラブ</v>
      </c>
      <c r="U1206" s="18" t="str">
        <f t="shared" si="1268"/>
        <v/>
      </c>
      <c r="V1206" s="18" t="str">
        <f t="shared" si="1268"/>
        <v/>
      </c>
    </row>
    <row r="1207" spans="1:24">
      <c r="A1207" s="1">
        <f t="shared" ref="A1207:B1207" si="1272">A1206</f>
        <v>25</v>
      </c>
      <c r="B1207" s="1">
        <f t="shared" si="1272"/>
        <v>0</v>
      </c>
      <c r="C1207" s="404" t="s">
        <v>141</v>
      </c>
      <c r="D1207" s="405"/>
      <c r="E1207" s="403"/>
      <c r="F1207" s="406"/>
      <c r="G1207" s="407"/>
      <c r="H1207" s="407"/>
      <c r="I1207" s="407"/>
      <c r="J1207" s="407"/>
      <c r="K1207" s="407"/>
      <c r="L1207" s="407"/>
      <c r="M1207" s="407"/>
      <c r="N1207" s="407"/>
      <c r="O1207" s="407"/>
      <c r="P1207" s="407"/>
      <c r="Q1207" s="407"/>
      <c r="R1207" s="407"/>
      <c r="S1207" s="408"/>
      <c r="U1207" s="50"/>
    </row>
    <row r="1208" spans="1:24">
      <c r="A1208" s="1">
        <f t="shared" ref="A1208:B1208" si="1273">A1207</f>
        <v>25</v>
      </c>
      <c r="B1208" s="1">
        <f t="shared" si="1273"/>
        <v>0</v>
      </c>
      <c r="C1208" s="398" t="s">
        <v>45</v>
      </c>
      <c r="D1208" s="362"/>
      <c r="E1208" s="362"/>
      <c r="F1208" s="409"/>
      <c r="G1208" s="410"/>
      <c r="H1208" s="410"/>
      <c r="I1208" s="20" t="str">
        <f>IF(F1208="","～",IF(J1208="","","～"))</f>
        <v>～</v>
      </c>
      <c r="J1208" s="410"/>
      <c r="K1208" s="410"/>
      <c r="L1208" s="410"/>
      <c r="M1208" s="21" t="s">
        <v>46</v>
      </c>
      <c r="N1208" s="411" t="str">
        <f>IF(T1208=1,IF(F1208="","",IF(J1208="","",IF(F1208=J1208,"日帰り",(J1208-F1208)&amp;"泊"&amp;(J1208-F1208+1)&amp;"日"))),"")</f>
        <v/>
      </c>
      <c r="O1208" s="411"/>
      <c r="P1208" s="411"/>
      <c r="Q1208" s="13" t="s">
        <v>62</v>
      </c>
      <c r="R1208" s="192"/>
      <c r="S1208" s="412"/>
      <c r="T1208" s="48">
        <v>0</v>
      </c>
    </row>
    <row r="1209" spans="1:24">
      <c r="A1209" s="1">
        <f t="shared" ref="A1209:B1209" si="1274">A1208</f>
        <v>25</v>
      </c>
      <c r="B1209" s="1">
        <f t="shared" si="1274"/>
        <v>0</v>
      </c>
      <c r="C1209" s="398" t="s">
        <v>48</v>
      </c>
      <c r="D1209" s="387" t="s">
        <v>49</v>
      </c>
      <c r="E1209" s="387"/>
      <c r="F1209" s="399"/>
      <c r="G1209" s="399"/>
      <c r="H1209" s="399"/>
      <c r="I1209" s="399"/>
      <c r="J1209" s="399"/>
      <c r="K1209" s="399"/>
      <c r="L1209" s="399"/>
      <c r="M1209" s="399"/>
      <c r="N1209" s="399"/>
      <c r="O1209" s="399"/>
      <c r="P1209" s="399"/>
      <c r="Q1209" s="399"/>
      <c r="R1209" s="399"/>
      <c r="S1209" s="400"/>
      <c r="U1209" s="154" t="s">
        <v>47</v>
      </c>
      <c r="V1209" s="154"/>
      <c r="W1209" s="154"/>
      <c r="X1209" s="154"/>
    </row>
    <row r="1210" spans="1:24">
      <c r="A1210" s="1">
        <f t="shared" ref="A1210:B1210" si="1275">A1209</f>
        <v>25</v>
      </c>
      <c r="B1210" s="1">
        <f t="shared" si="1275"/>
        <v>0</v>
      </c>
      <c r="C1210" s="398"/>
      <c r="D1210" s="395" t="s">
        <v>7</v>
      </c>
      <c r="E1210" s="395"/>
      <c r="F1210" s="396"/>
      <c r="G1210" s="396"/>
      <c r="H1210" s="396"/>
      <c r="I1210" s="396"/>
      <c r="J1210" s="396"/>
      <c r="K1210" s="396"/>
      <c r="L1210" s="396"/>
      <c r="M1210" s="396"/>
      <c r="N1210" s="396"/>
      <c r="O1210" s="396"/>
      <c r="P1210" s="396"/>
      <c r="Q1210" s="396"/>
      <c r="R1210" s="396"/>
      <c r="S1210" s="397"/>
      <c r="U1210" s="61" t="str">
        <f>U1203</f>
        <v>トップスポーツクラブ強化事業</v>
      </c>
      <c r="V1210" s="61" t="str">
        <f>U1204</f>
        <v/>
      </c>
      <c r="W1210" s="61" t="str">
        <f>U1205</f>
        <v/>
      </c>
      <c r="X1210" s="61" t="str">
        <f>U1206</f>
        <v/>
      </c>
    </row>
    <row r="1211" spans="1:24">
      <c r="A1211" s="1">
        <f t="shared" ref="A1211:B1211" si="1276">A1210</f>
        <v>25</v>
      </c>
      <c r="B1211" s="1">
        <f t="shared" si="1276"/>
        <v>0</v>
      </c>
      <c r="C1211" s="398" t="s">
        <v>50</v>
      </c>
      <c r="D1211" s="387" t="s">
        <v>49</v>
      </c>
      <c r="E1211" s="387"/>
      <c r="F1211" s="399"/>
      <c r="G1211" s="399"/>
      <c r="H1211" s="399"/>
      <c r="I1211" s="399"/>
      <c r="J1211" s="399"/>
      <c r="K1211" s="399"/>
      <c r="L1211" s="399"/>
      <c r="M1211" s="399"/>
      <c r="N1211" s="399"/>
      <c r="O1211" s="399"/>
      <c r="P1211" s="399"/>
      <c r="Q1211" s="399"/>
      <c r="R1211" s="399"/>
      <c r="S1211" s="400"/>
      <c r="U1211" s="6" t="str">
        <f t="shared" ref="U1211:X1214" si="1277">IF(U1161="","",U1161)</f>
        <v>①強化活動</v>
      </c>
      <c r="V1211" s="6" t="str">
        <f t="shared" si="1277"/>
        <v/>
      </c>
      <c r="W1211" s="6" t="str">
        <f t="shared" si="1277"/>
        <v/>
      </c>
      <c r="X1211" s="6" t="str">
        <f t="shared" si="1277"/>
        <v/>
      </c>
    </row>
    <row r="1212" spans="1:24">
      <c r="A1212" s="1">
        <f t="shared" ref="A1212:B1212" si="1278">A1211</f>
        <v>25</v>
      </c>
      <c r="B1212" s="1">
        <f t="shared" si="1278"/>
        <v>0</v>
      </c>
      <c r="C1212" s="398"/>
      <c r="D1212" s="395" t="s">
        <v>7</v>
      </c>
      <c r="E1212" s="395"/>
      <c r="F1212" s="396"/>
      <c r="G1212" s="396"/>
      <c r="H1212" s="396"/>
      <c r="I1212" s="396"/>
      <c r="J1212" s="396"/>
      <c r="K1212" s="396"/>
      <c r="L1212" s="396"/>
      <c r="M1212" s="396"/>
      <c r="N1212" s="396"/>
      <c r="O1212" s="396"/>
      <c r="P1212" s="396"/>
      <c r="Q1212" s="396"/>
      <c r="R1212" s="396"/>
      <c r="S1212" s="397"/>
      <c r="U1212" s="8" t="str">
        <f t="shared" si="1277"/>
        <v>②トップ招へい</v>
      </c>
      <c r="V1212" s="8" t="str">
        <f t="shared" si="1277"/>
        <v/>
      </c>
      <c r="W1212" s="8" t="str">
        <f t="shared" si="1277"/>
        <v/>
      </c>
      <c r="X1212" s="8" t="str">
        <f t="shared" si="1277"/>
        <v/>
      </c>
    </row>
    <row r="1213" spans="1:24">
      <c r="A1213" s="1">
        <f t="shared" ref="A1213:B1213" si="1279">A1212</f>
        <v>25</v>
      </c>
      <c r="B1213" s="1">
        <f t="shared" si="1279"/>
        <v>0</v>
      </c>
      <c r="C1213" s="401" t="s">
        <v>51</v>
      </c>
      <c r="D1213" s="362" t="s">
        <v>52</v>
      </c>
      <c r="E1213" s="362"/>
      <c r="F1213" s="362" t="s">
        <v>55</v>
      </c>
      <c r="G1213" s="402"/>
      <c r="H1213" s="369" t="s">
        <v>56</v>
      </c>
      <c r="I1213" s="367"/>
      <c r="J1213" s="403" t="s">
        <v>57</v>
      </c>
      <c r="K1213" s="402"/>
      <c r="L1213" s="369" t="s">
        <v>58</v>
      </c>
      <c r="M1213" s="367"/>
      <c r="N1213" s="403" t="s">
        <v>59</v>
      </c>
      <c r="O1213" s="402"/>
      <c r="P1213" s="369" t="s">
        <v>60</v>
      </c>
      <c r="Q1213" s="362"/>
      <c r="R1213" s="403" t="s">
        <v>32</v>
      </c>
      <c r="S1213" s="366"/>
      <c r="U1213" s="8" t="str">
        <f t="shared" si="1277"/>
        <v/>
      </c>
      <c r="V1213" s="8" t="str">
        <f t="shared" si="1277"/>
        <v/>
      </c>
      <c r="W1213" s="8" t="str">
        <f t="shared" si="1277"/>
        <v/>
      </c>
      <c r="X1213" s="8" t="str">
        <f t="shared" si="1277"/>
        <v/>
      </c>
    </row>
    <row r="1214" spans="1:24">
      <c r="A1214" s="1">
        <f t="shared" ref="A1214:B1214" si="1280">A1213</f>
        <v>25</v>
      </c>
      <c r="B1214" s="1">
        <f t="shared" si="1280"/>
        <v>0</v>
      </c>
      <c r="C1214" s="398"/>
      <c r="D1214" s="387" t="s">
        <v>53</v>
      </c>
      <c r="E1214" s="387"/>
      <c r="F1214" s="51" t="s">
        <v>134</v>
      </c>
      <c r="G1214" s="22" t="s">
        <v>61</v>
      </c>
      <c r="H1214" s="53" t="s">
        <v>134</v>
      </c>
      <c r="I1214" s="23" t="s">
        <v>61</v>
      </c>
      <c r="J1214" s="55" t="s">
        <v>134</v>
      </c>
      <c r="K1214" s="22" t="s">
        <v>61</v>
      </c>
      <c r="L1214" s="53" t="s">
        <v>134</v>
      </c>
      <c r="M1214" s="23" t="s">
        <v>61</v>
      </c>
      <c r="N1214" s="55" t="s">
        <v>134</v>
      </c>
      <c r="O1214" s="22" t="s">
        <v>61</v>
      </c>
      <c r="P1214" s="53" t="s">
        <v>134</v>
      </c>
      <c r="Q1214" s="24" t="s">
        <v>61</v>
      </c>
      <c r="R1214" s="22">
        <f>指導者!AH$35</f>
        <v>0</v>
      </c>
      <c r="S1214" s="29" t="s">
        <v>61</v>
      </c>
      <c r="U1214" s="10" t="str">
        <f t="shared" si="1277"/>
        <v/>
      </c>
      <c r="V1214" s="10" t="str">
        <f t="shared" si="1277"/>
        <v/>
      </c>
      <c r="W1214" s="10" t="str">
        <f t="shared" si="1277"/>
        <v/>
      </c>
      <c r="X1214" s="10" t="str">
        <f t="shared" si="1277"/>
        <v/>
      </c>
    </row>
    <row r="1215" spans="1:24">
      <c r="A1215" s="1">
        <f t="shared" ref="A1215:B1215" si="1281">A1214</f>
        <v>25</v>
      </c>
      <c r="B1215" s="1">
        <f t="shared" si="1281"/>
        <v>0</v>
      </c>
      <c r="C1215" s="398"/>
      <c r="D1215" s="395" t="s">
        <v>54</v>
      </c>
      <c r="E1215" s="395"/>
      <c r="F1215" s="52" t="s">
        <v>134</v>
      </c>
      <c r="G1215" s="25" t="s">
        <v>61</v>
      </c>
      <c r="H1215" s="54" t="s">
        <v>134</v>
      </c>
      <c r="I1215" s="26" t="s">
        <v>61</v>
      </c>
      <c r="J1215" s="56" t="s">
        <v>134</v>
      </c>
      <c r="K1215" s="25" t="s">
        <v>61</v>
      </c>
      <c r="L1215" s="54" t="s">
        <v>134</v>
      </c>
      <c r="M1215" s="26" t="s">
        <v>61</v>
      </c>
      <c r="N1215" s="56" t="s">
        <v>134</v>
      </c>
      <c r="O1215" s="25" t="s">
        <v>61</v>
      </c>
      <c r="P1215" s="54" t="s">
        <v>134</v>
      </c>
      <c r="Q1215" s="27" t="s">
        <v>61</v>
      </c>
      <c r="R1215" s="25">
        <f>選手!AH$332</f>
        <v>0</v>
      </c>
      <c r="S1215" s="30" t="s">
        <v>61</v>
      </c>
    </row>
    <row r="1216" spans="1:24">
      <c r="A1216" s="1">
        <f t="shared" ref="A1216:B1216" si="1282">A1215</f>
        <v>25</v>
      </c>
      <c r="B1216" s="1">
        <f t="shared" si="1282"/>
        <v>0</v>
      </c>
      <c r="C1216" s="370" t="s">
        <v>63</v>
      </c>
      <c r="D1216" s="371"/>
      <c r="E1216" s="372"/>
      <c r="F1216" s="287"/>
      <c r="G1216" s="379"/>
      <c r="H1216" s="379"/>
      <c r="I1216" s="379"/>
      <c r="J1216" s="379"/>
      <c r="K1216" s="379"/>
      <c r="L1216" s="379"/>
      <c r="M1216" s="379"/>
      <c r="N1216" s="379"/>
      <c r="O1216" s="379"/>
      <c r="P1216" s="379"/>
      <c r="Q1216" s="379"/>
      <c r="R1216" s="379"/>
      <c r="S1216" s="380"/>
    </row>
    <row r="1217" spans="1:19">
      <c r="A1217" s="1">
        <f t="shared" ref="A1217:B1217" si="1283">A1216</f>
        <v>25</v>
      </c>
      <c r="B1217" s="1">
        <f t="shared" si="1283"/>
        <v>0</v>
      </c>
      <c r="C1217" s="373"/>
      <c r="D1217" s="374"/>
      <c r="E1217" s="375"/>
      <c r="F1217" s="289"/>
      <c r="G1217" s="381"/>
      <c r="H1217" s="381"/>
      <c r="I1217" s="381"/>
      <c r="J1217" s="381"/>
      <c r="K1217" s="381"/>
      <c r="L1217" s="381"/>
      <c r="M1217" s="381"/>
      <c r="N1217" s="381"/>
      <c r="O1217" s="381"/>
      <c r="P1217" s="381"/>
      <c r="Q1217" s="381"/>
      <c r="R1217" s="381"/>
      <c r="S1217" s="382"/>
    </row>
    <row r="1218" spans="1:19">
      <c r="A1218" s="1">
        <f t="shared" ref="A1218:B1218" si="1284">A1217</f>
        <v>25</v>
      </c>
      <c r="B1218" s="1">
        <f t="shared" si="1284"/>
        <v>0</v>
      </c>
      <c r="C1218" s="373"/>
      <c r="D1218" s="374"/>
      <c r="E1218" s="375"/>
      <c r="F1218" s="289"/>
      <c r="G1218" s="381"/>
      <c r="H1218" s="381"/>
      <c r="I1218" s="381"/>
      <c r="J1218" s="381"/>
      <c r="K1218" s="381"/>
      <c r="L1218" s="381"/>
      <c r="M1218" s="381"/>
      <c r="N1218" s="381"/>
      <c r="O1218" s="381"/>
      <c r="P1218" s="381"/>
      <c r="Q1218" s="381"/>
      <c r="R1218" s="381"/>
      <c r="S1218" s="382"/>
    </row>
    <row r="1219" spans="1:19">
      <c r="A1219" s="1">
        <f t="shared" ref="A1219:B1219" si="1285">A1218</f>
        <v>25</v>
      </c>
      <c r="B1219" s="1">
        <f t="shared" si="1285"/>
        <v>0</v>
      </c>
      <c r="C1219" s="373"/>
      <c r="D1219" s="374"/>
      <c r="E1219" s="375"/>
      <c r="F1219" s="289"/>
      <c r="G1219" s="381"/>
      <c r="H1219" s="381"/>
      <c r="I1219" s="381"/>
      <c r="J1219" s="381"/>
      <c r="K1219" s="381"/>
      <c r="L1219" s="381"/>
      <c r="M1219" s="381"/>
      <c r="N1219" s="381"/>
      <c r="O1219" s="381"/>
      <c r="P1219" s="381"/>
      <c r="Q1219" s="381"/>
      <c r="R1219" s="381"/>
      <c r="S1219" s="382"/>
    </row>
    <row r="1220" spans="1:19">
      <c r="A1220" s="1">
        <f t="shared" ref="A1220:B1220" si="1286">A1219</f>
        <v>25</v>
      </c>
      <c r="B1220" s="1">
        <f t="shared" si="1286"/>
        <v>0</v>
      </c>
      <c r="C1220" s="373"/>
      <c r="D1220" s="374"/>
      <c r="E1220" s="375"/>
      <c r="F1220" s="289"/>
      <c r="G1220" s="381"/>
      <c r="H1220" s="381"/>
      <c r="I1220" s="381"/>
      <c r="J1220" s="381"/>
      <c r="K1220" s="381"/>
      <c r="L1220" s="381"/>
      <c r="M1220" s="381"/>
      <c r="N1220" s="381"/>
      <c r="O1220" s="381"/>
      <c r="P1220" s="381"/>
      <c r="Q1220" s="381"/>
      <c r="R1220" s="381"/>
      <c r="S1220" s="382"/>
    </row>
    <row r="1221" spans="1:19">
      <c r="A1221" s="1">
        <f t="shared" ref="A1221:B1221" si="1287">A1220</f>
        <v>25</v>
      </c>
      <c r="B1221" s="1">
        <f t="shared" si="1287"/>
        <v>0</v>
      </c>
      <c r="C1221" s="373"/>
      <c r="D1221" s="374"/>
      <c r="E1221" s="375"/>
      <c r="F1221" s="289"/>
      <c r="G1221" s="381"/>
      <c r="H1221" s="381"/>
      <c r="I1221" s="381"/>
      <c r="J1221" s="381"/>
      <c r="K1221" s="381"/>
      <c r="L1221" s="381"/>
      <c r="M1221" s="381"/>
      <c r="N1221" s="381"/>
      <c r="O1221" s="381"/>
      <c r="P1221" s="381"/>
      <c r="Q1221" s="381"/>
      <c r="R1221" s="381"/>
      <c r="S1221" s="382"/>
    </row>
    <row r="1222" spans="1:19" ht="15" thickBot="1">
      <c r="A1222" s="1">
        <f t="shared" ref="A1222:B1222" si="1288">A1221</f>
        <v>25</v>
      </c>
      <c r="B1222" s="1">
        <f t="shared" si="1288"/>
        <v>0</v>
      </c>
      <c r="C1222" s="376"/>
      <c r="D1222" s="377"/>
      <c r="E1222" s="378"/>
      <c r="F1222" s="383"/>
      <c r="G1222" s="384"/>
      <c r="H1222" s="384"/>
      <c r="I1222" s="384"/>
      <c r="J1222" s="384"/>
      <c r="K1222" s="384"/>
      <c r="L1222" s="384"/>
      <c r="M1222" s="384"/>
      <c r="N1222" s="384"/>
      <c r="O1222" s="384"/>
      <c r="P1222" s="384"/>
      <c r="Q1222" s="384"/>
      <c r="R1222" s="384"/>
      <c r="S1222" s="385"/>
    </row>
    <row r="1223" spans="1:19">
      <c r="A1223" s="1">
        <f t="shared" ref="A1223:B1223" si="1289">A1222</f>
        <v>25</v>
      </c>
      <c r="B1223" s="1">
        <f t="shared" si="1289"/>
        <v>0</v>
      </c>
    </row>
    <row r="1224" spans="1:19" ht="15" thickBot="1">
      <c r="A1224" s="1">
        <f t="shared" ref="A1224:B1224" si="1290">A1223</f>
        <v>25</v>
      </c>
      <c r="B1224" s="1">
        <f t="shared" si="1290"/>
        <v>0</v>
      </c>
      <c r="C1224" s="386" t="s">
        <v>64</v>
      </c>
      <c r="D1224" s="386"/>
      <c r="Q1224" s="323" t="s">
        <v>65</v>
      </c>
      <c r="R1224" s="323"/>
      <c r="S1224" s="323"/>
    </row>
    <row r="1225" spans="1:19">
      <c r="A1225" s="1">
        <f t="shared" ref="A1225:B1225" si="1291">A1224</f>
        <v>25</v>
      </c>
      <c r="B1225" s="1">
        <f t="shared" si="1291"/>
        <v>0</v>
      </c>
      <c r="C1225" s="318" t="s">
        <v>66</v>
      </c>
      <c r="D1225" s="361" t="s">
        <v>67</v>
      </c>
      <c r="E1225" s="361"/>
      <c r="F1225" s="361"/>
      <c r="G1225" s="361"/>
      <c r="H1225" s="361" t="s">
        <v>72</v>
      </c>
      <c r="I1225" s="361"/>
      <c r="J1225" s="361" t="s">
        <v>11</v>
      </c>
      <c r="K1225" s="361"/>
      <c r="L1225" s="361"/>
      <c r="M1225" s="361"/>
      <c r="N1225" s="361"/>
      <c r="O1225" s="361"/>
      <c r="P1225" s="361"/>
      <c r="Q1225" s="361"/>
      <c r="R1225" s="361"/>
      <c r="S1225" s="365"/>
    </row>
    <row r="1226" spans="1:19">
      <c r="A1226" s="1">
        <f t="shared" ref="A1226:B1226" si="1292">A1225</f>
        <v>25</v>
      </c>
      <c r="B1226" s="1">
        <f t="shared" si="1292"/>
        <v>0</v>
      </c>
      <c r="C1226" s="319"/>
      <c r="D1226" s="387" t="s">
        <v>68</v>
      </c>
      <c r="E1226" s="387"/>
      <c r="F1226" s="387"/>
      <c r="G1226" s="387"/>
      <c r="H1226" s="388">
        <f>J1251</f>
        <v>0</v>
      </c>
      <c r="I1226" s="388"/>
      <c r="J1226" s="167"/>
      <c r="K1226" s="167"/>
      <c r="L1226" s="167"/>
      <c r="M1226" s="167"/>
      <c r="N1226" s="167"/>
      <c r="O1226" s="167"/>
      <c r="P1226" s="167"/>
      <c r="Q1226" s="167"/>
      <c r="R1226" s="167"/>
      <c r="S1226" s="310"/>
    </row>
    <row r="1227" spans="1:19">
      <c r="A1227" s="1">
        <f t="shared" ref="A1227:B1227" si="1293">A1226</f>
        <v>25</v>
      </c>
      <c r="B1227" s="1">
        <f t="shared" si="1293"/>
        <v>0</v>
      </c>
      <c r="C1227" s="319"/>
      <c r="D1227" s="389" t="s">
        <v>135</v>
      </c>
      <c r="E1227" s="389"/>
      <c r="F1227" s="389"/>
      <c r="G1227" s="389"/>
      <c r="H1227" s="354"/>
      <c r="I1227" s="354"/>
      <c r="J1227" s="359"/>
      <c r="K1227" s="359"/>
      <c r="L1227" s="359"/>
      <c r="M1227" s="359"/>
      <c r="N1227" s="359"/>
      <c r="O1227" s="359"/>
      <c r="P1227" s="359"/>
      <c r="Q1227" s="359"/>
      <c r="R1227" s="359"/>
      <c r="S1227" s="360"/>
    </row>
    <row r="1228" spans="1:19">
      <c r="A1228" s="1">
        <f t="shared" ref="A1228:B1228" si="1294">A1227</f>
        <v>25</v>
      </c>
      <c r="B1228" s="1">
        <f t="shared" si="1294"/>
        <v>0</v>
      </c>
      <c r="C1228" s="319"/>
      <c r="D1228" s="389" t="s">
        <v>69</v>
      </c>
      <c r="E1228" s="389"/>
      <c r="F1228" s="389"/>
      <c r="G1228" s="389"/>
      <c r="H1228" s="354"/>
      <c r="I1228" s="354"/>
      <c r="J1228" s="359"/>
      <c r="K1228" s="359"/>
      <c r="L1228" s="359"/>
      <c r="M1228" s="359"/>
      <c r="N1228" s="359"/>
      <c r="O1228" s="359"/>
      <c r="P1228" s="359"/>
      <c r="Q1228" s="359"/>
      <c r="R1228" s="359"/>
      <c r="S1228" s="360"/>
    </row>
    <row r="1229" spans="1:19" ht="15" thickBot="1">
      <c r="A1229" s="1">
        <f t="shared" ref="A1229:B1229" si="1295">A1228</f>
        <v>25</v>
      </c>
      <c r="B1229" s="1">
        <f t="shared" si="1295"/>
        <v>0</v>
      </c>
      <c r="C1229" s="319"/>
      <c r="D1229" s="390" t="s">
        <v>70</v>
      </c>
      <c r="E1229" s="390"/>
      <c r="F1229" s="390"/>
      <c r="G1229" s="390"/>
      <c r="H1229" s="391">
        <f>H1251-SUM(H1226:I1228)</f>
        <v>0</v>
      </c>
      <c r="I1229" s="391"/>
      <c r="J1229" s="392"/>
      <c r="K1229" s="392"/>
      <c r="L1229" s="392"/>
      <c r="M1229" s="392"/>
      <c r="N1229" s="392"/>
      <c r="O1229" s="392"/>
      <c r="P1229" s="392"/>
      <c r="Q1229" s="392"/>
      <c r="R1229" s="392"/>
      <c r="S1229" s="393"/>
    </row>
    <row r="1230" spans="1:19" ht="15.6" thickTop="1" thickBot="1">
      <c r="A1230" s="1">
        <f t="shared" ref="A1230:B1230" si="1296">A1229</f>
        <v>25</v>
      </c>
      <c r="B1230" s="1">
        <f t="shared" si="1296"/>
        <v>0</v>
      </c>
      <c r="C1230" s="320"/>
      <c r="D1230" s="394" t="s">
        <v>71</v>
      </c>
      <c r="E1230" s="394"/>
      <c r="F1230" s="394"/>
      <c r="G1230" s="394"/>
      <c r="H1230" s="340">
        <f>SUM(H1226:I1229)</f>
        <v>0</v>
      </c>
      <c r="I1230" s="340"/>
      <c r="J1230" s="344"/>
      <c r="K1230" s="344"/>
      <c r="L1230" s="344"/>
      <c r="M1230" s="344"/>
      <c r="N1230" s="344"/>
      <c r="O1230" s="344"/>
      <c r="P1230" s="344"/>
      <c r="Q1230" s="344"/>
      <c r="R1230" s="344"/>
      <c r="S1230" s="345"/>
    </row>
    <row r="1231" spans="1:19">
      <c r="A1231" s="1">
        <f t="shared" ref="A1231:B1231" si="1297">A1230</f>
        <v>25</v>
      </c>
      <c r="B1231" s="1">
        <f t="shared" si="1297"/>
        <v>0</v>
      </c>
      <c r="C1231" s="318" t="s">
        <v>164</v>
      </c>
      <c r="D1231" s="361" t="s">
        <v>67</v>
      </c>
      <c r="E1231" s="361"/>
      <c r="F1231" s="361" t="s">
        <v>76</v>
      </c>
      <c r="G1231" s="361"/>
      <c r="H1231" s="361" t="s">
        <v>72</v>
      </c>
      <c r="I1231" s="363"/>
      <c r="J1231" s="364"/>
      <c r="K1231" s="361"/>
      <c r="L1231" s="361"/>
      <c r="M1231" s="361"/>
      <c r="N1231" s="361" t="s">
        <v>75</v>
      </c>
      <c r="O1231" s="361"/>
      <c r="P1231" s="361"/>
      <c r="Q1231" s="361"/>
      <c r="R1231" s="361"/>
      <c r="S1231" s="365"/>
    </row>
    <row r="1232" spans="1:19">
      <c r="A1232" s="1">
        <f t="shared" ref="A1232:B1232" si="1298">A1231</f>
        <v>25</v>
      </c>
      <c r="B1232" s="1">
        <f t="shared" si="1298"/>
        <v>0</v>
      </c>
      <c r="C1232" s="319"/>
      <c r="D1232" s="362"/>
      <c r="E1232" s="362"/>
      <c r="F1232" s="362"/>
      <c r="G1232" s="362"/>
      <c r="H1232" s="362"/>
      <c r="I1232" s="362"/>
      <c r="J1232" s="367" t="s">
        <v>73</v>
      </c>
      <c r="K1232" s="368"/>
      <c r="L1232" s="368" t="s">
        <v>74</v>
      </c>
      <c r="M1232" s="369"/>
      <c r="N1232" s="362"/>
      <c r="O1232" s="362"/>
      <c r="P1232" s="362"/>
      <c r="Q1232" s="362"/>
      <c r="R1232" s="362"/>
      <c r="S1232" s="366"/>
    </row>
    <row r="1233" spans="1:21">
      <c r="A1233" s="1">
        <f t="shared" ref="A1233:B1233" si="1299">A1232</f>
        <v>25</v>
      </c>
      <c r="B1233" s="1">
        <f t="shared" si="1299"/>
        <v>0</v>
      </c>
      <c r="C1233" s="319"/>
      <c r="D1233" s="328" t="s">
        <v>81</v>
      </c>
      <c r="E1233" s="328"/>
      <c r="F1233" s="328" t="s">
        <v>81</v>
      </c>
      <c r="G1233" s="328"/>
      <c r="H1233" s="347"/>
      <c r="I1233" s="347"/>
      <c r="J1233" s="348"/>
      <c r="K1233" s="349"/>
      <c r="L1233" s="350">
        <f>H1233-J1233</f>
        <v>0</v>
      </c>
      <c r="M1233" s="351"/>
      <c r="N1233" s="128"/>
      <c r="O1233" s="128"/>
      <c r="P1233" s="128"/>
      <c r="Q1233" s="128"/>
      <c r="R1233" s="128"/>
      <c r="S1233" s="352"/>
      <c r="T1233" s="49" t="str">
        <f>HLOOKUP(F1206,リスト!$N$7:$AC$25,2,)</f>
        <v>対象外</v>
      </c>
      <c r="U1233" s="47" t="str">
        <f t="shared" ref="U1233:U1250" si="1300">IF(T1233="対象外",IF(J1233&gt;0,"補助対象外経費です!!",""),"")</f>
        <v/>
      </c>
    </row>
    <row r="1234" spans="1:21">
      <c r="A1234" s="1">
        <f t="shared" ref="A1234:B1234" si="1301">A1233</f>
        <v>25</v>
      </c>
      <c r="B1234" s="1">
        <f t="shared" si="1301"/>
        <v>0</v>
      </c>
      <c r="C1234" s="319"/>
      <c r="D1234" s="328" t="s">
        <v>92</v>
      </c>
      <c r="E1234" s="328"/>
      <c r="F1234" s="304" t="s">
        <v>77</v>
      </c>
      <c r="G1234" s="304"/>
      <c r="H1234" s="305"/>
      <c r="I1234" s="305"/>
      <c r="J1234" s="306"/>
      <c r="K1234" s="307"/>
      <c r="L1234" s="308">
        <f t="shared" ref="L1234:L1250" si="1302">H1234-J1234</f>
        <v>0</v>
      </c>
      <c r="M1234" s="309"/>
      <c r="N1234" s="167"/>
      <c r="O1234" s="167"/>
      <c r="P1234" s="167"/>
      <c r="Q1234" s="167"/>
      <c r="R1234" s="167"/>
      <c r="S1234" s="310"/>
      <c r="T1234" s="49" t="str">
        <f>HLOOKUP(F1206,リスト!$N$7:$AC$25,3,)</f>
        <v>対象</v>
      </c>
      <c r="U1234" s="47" t="str">
        <f t="shared" si="1300"/>
        <v/>
      </c>
    </row>
    <row r="1235" spans="1:21">
      <c r="A1235" s="1">
        <f t="shared" ref="A1235:B1235" si="1303">A1234</f>
        <v>25</v>
      </c>
      <c r="B1235" s="1">
        <f t="shared" si="1303"/>
        <v>0</v>
      </c>
      <c r="C1235" s="319"/>
      <c r="D1235" s="328"/>
      <c r="E1235" s="328"/>
      <c r="F1235" s="353" t="s">
        <v>78</v>
      </c>
      <c r="G1235" s="353"/>
      <c r="H1235" s="354"/>
      <c r="I1235" s="354"/>
      <c r="J1235" s="355"/>
      <c r="K1235" s="356"/>
      <c r="L1235" s="357">
        <f t="shared" si="1302"/>
        <v>0</v>
      </c>
      <c r="M1235" s="358"/>
      <c r="N1235" s="359"/>
      <c r="O1235" s="359"/>
      <c r="P1235" s="359"/>
      <c r="Q1235" s="359"/>
      <c r="R1235" s="359"/>
      <c r="S1235" s="360"/>
      <c r="T1235" s="49" t="str">
        <f>HLOOKUP(F1206,リスト!$N$7:$AC$25,4,)</f>
        <v>対象</v>
      </c>
      <c r="U1235" s="47" t="str">
        <f t="shared" si="1300"/>
        <v/>
      </c>
    </row>
    <row r="1236" spans="1:21">
      <c r="A1236" s="1">
        <f t="shared" ref="A1236:B1236" si="1304">A1235</f>
        <v>25</v>
      </c>
      <c r="B1236" s="1">
        <f t="shared" si="1304"/>
        <v>0</v>
      </c>
      <c r="C1236" s="319"/>
      <c r="D1236" s="328"/>
      <c r="E1236" s="328"/>
      <c r="F1236" s="311" t="s">
        <v>79</v>
      </c>
      <c r="G1236" s="311"/>
      <c r="H1236" s="312"/>
      <c r="I1236" s="312"/>
      <c r="J1236" s="313"/>
      <c r="K1236" s="314"/>
      <c r="L1236" s="315">
        <f t="shared" si="1302"/>
        <v>0</v>
      </c>
      <c r="M1236" s="316"/>
      <c r="N1236" s="168"/>
      <c r="O1236" s="168"/>
      <c r="P1236" s="168"/>
      <c r="Q1236" s="168"/>
      <c r="R1236" s="168"/>
      <c r="S1236" s="317"/>
      <c r="T1236" s="49" t="str">
        <f>HLOOKUP(F1206,リスト!$N$7:$AC$25,5,)</f>
        <v>対象</v>
      </c>
      <c r="U1236" s="47" t="str">
        <f t="shared" si="1300"/>
        <v/>
      </c>
    </row>
    <row r="1237" spans="1:21">
      <c r="A1237" s="1">
        <f t="shared" ref="A1237:B1237" si="1305">A1236</f>
        <v>25</v>
      </c>
      <c r="B1237" s="1">
        <f t="shared" si="1305"/>
        <v>0</v>
      </c>
      <c r="C1237" s="319"/>
      <c r="D1237" s="328" t="s">
        <v>93</v>
      </c>
      <c r="E1237" s="328"/>
      <c r="F1237" s="304" t="s">
        <v>80</v>
      </c>
      <c r="G1237" s="304"/>
      <c r="H1237" s="305"/>
      <c r="I1237" s="305"/>
      <c r="J1237" s="306"/>
      <c r="K1237" s="307"/>
      <c r="L1237" s="308">
        <f t="shared" si="1302"/>
        <v>0</v>
      </c>
      <c r="M1237" s="309"/>
      <c r="N1237" s="167"/>
      <c r="O1237" s="167"/>
      <c r="P1237" s="167"/>
      <c r="Q1237" s="167"/>
      <c r="R1237" s="167"/>
      <c r="S1237" s="310"/>
      <c r="T1237" s="49" t="str">
        <f>HLOOKUP(F1206,リスト!$N$7:$AC$25,6,)</f>
        <v>対象</v>
      </c>
      <c r="U1237" s="47" t="str">
        <f t="shared" si="1300"/>
        <v/>
      </c>
    </row>
    <row r="1238" spans="1:21">
      <c r="A1238" s="1">
        <f t="shared" ref="A1238:B1238" si="1306">A1237</f>
        <v>25</v>
      </c>
      <c r="B1238" s="1">
        <f t="shared" si="1306"/>
        <v>0</v>
      </c>
      <c r="C1238" s="319"/>
      <c r="D1238" s="328"/>
      <c r="E1238" s="328"/>
      <c r="F1238" s="353" t="s">
        <v>82</v>
      </c>
      <c r="G1238" s="353"/>
      <c r="H1238" s="354"/>
      <c r="I1238" s="354"/>
      <c r="J1238" s="355"/>
      <c r="K1238" s="356"/>
      <c r="L1238" s="357">
        <f t="shared" si="1302"/>
        <v>0</v>
      </c>
      <c r="M1238" s="358"/>
      <c r="N1238" s="359"/>
      <c r="O1238" s="359"/>
      <c r="P1238" s="359"/>
      <c r="Q1238" s="359"/>
      <c r="R1238" s="359"/>
      <c r="S1238" s="360"/>
      <c r="T1238" s="49" t="str">
        <f>HLOOKUP(F1206,リスト!$N$7:$AC$25,7,)</f>
        <v>対象外</v>
      </c>
      <c r="U1238" s="47" t="str">
        <f t="shared" si="1300"/>
        <v/>
      </c>
    </row>
    <row r="1239" spans="1:21" ht="14.4" customHeight="1">
      <c r="A1239" s="1">
        <f t="shared" ref="A1239:B1239" si="1307">A1238</f>
        <v>25</v>
      </c>
      <c r="B1239" s="1">
        <f t="shared" si="1307"/>
        <v>0</v>
      </c>
      <c r="C1239" s="319"/>
      <c r="D1239" s="328"/>
      <c r="E1239" s="328"/>
      <c r="F1239" s="353" t="s">
        <v>162</v>
      </c>
      <c r="G1239" s="353"/>
      <c r="H1239" s="354"/>
      <c r="I1239" s="354"/>
      <c r="J1239" s="355"/>
      <c r="K1239" s="356"/>
      <c r="L1239" s="357">
        <f t="shared" si="1302"/>
        <v>0</v>
      </c>
      <c r="M1239" s="358"/>
      <c r="N1239" s="359"/>
      <c r="O1239" s="359"/>
      <c r="P1239" s="359"/>
      <c r="Q1239" s="359"/>
      <c r="R1239" s="359"/>
      <c r="S1239" s="360"/>
      <c r="T1239" s="49" t="str">
        <f>HLOOKUP(F1206,リスト!$N$7:$AC$25,8,)</f>
        <v>対象</v>
      </c>
      <c r="U1239" s="47" t="str">
        <f t="shared" si="1300"/>
        <v/>
      </c>
    </row>
    <row r="1240" spans="1:21">
      <c r="A1240" s="1">
        <f t="shared" ref="A1240:B1240" si="1308">A1239</f>
        <v>25</v>
      </c>
      <c r="B1240" s="1">
        <f t="shared" si="1308"/>
        <v>0</v>
      </c>
      <c r="C1240" s="319"/>
      <c r="D1240" s="328"/>
      <c r="E1240" s="328"/>
      <c r="F1240" s="311" t="s">
        <v>83</v>
      </c>
      <c r="G1240" s="311"/>
      <c r="H1240" s="312"/>
      <c r="I1240" s="312"/>
      <c r="J1240" s="313"/>
      <c r="K1240" s="314"/>
      <c r="L1240" s="315">
        <f t="shared" si="1302"/>
        <v>0</v>
      </c>
      <c r="M1240" s="316"/>
      <c r="N1240" s="168"/>
      <c r="O1240" s="168"/>
      <c r="P1240" s="168"/>
      <c r="Q1240" s="168"/>
      <c r="R1240" s="168"/>
      <c r="S1240" s="317"/>
      <c r="T1240" s="49" t="str">
        <f>HLOOKUP(F1206,リスト!$N$7:$AC$25,9,)</f>
        <v>対象</v>
      </c>
      <c r="U1240" s="47" t="str">
        <f t="shared" si="1300"/>
        <v/>
      </c>
    </row>
    <row r="1241" spans="1:21">
      <c r="A1241" s="1">
        <f t="shared" ref="A1241:B1241" si="1309">A1240</f>
        <v>25</v>
      </c>
      <c r="B1241" s="1">
        <f t="shared" si="1309"/>
        <v>0</v>
      </c>
      <c r="C1241" s="319"/>
      <c r="D1241" s="328" t="s">
        <v>94</v>
      </c>
      <c r="E1241" s="328"/>
      <c r="F1241" s="304" t="s">
        <v>84</v>
      </c>
      <c r="G1241" s="304"/>
      <c r="H1241" s="305"/>
      <c r="I1241" s="305"/>
      <c r="J1241" s="306"/>
      <c r="K1241" s="307"/>
      <c r="L1241" s="308">
        <f t="shared" si="1302"/>
        <v>0</v>
      </c>
      <c r="M1241" s="309"/>
      <c r="N1241" s="167"/>
      <c r="O1241" s="167"/>
      <c r="P1241" s="167"/>
      <c r="Q1241" s="167"/>
      <c r="R1241" s="167"/>
      <c r="S1241" s="310"/>
      <c r="T1241" s="49" t="str">
        <f>HLOOKUP(F1206,リスト!$N$7:$AC$25,10,)</f>
        <v>対象</v>
      </c>
      <c r="U1241" s="47" t="str">
        <f t="shared" si="1300"/>
        <v/>
      </c>
    </row>
    <row r="1242" spans="1:21">
      <c r="A1242" s="1">
        <f t="shared" ref="A1242:B1242" si="1310">A1241</f>
        <v>25</v>
      </c>
      <c r="B1242" s="1">
        <f t="shared" si="1310"/>
        <v>0</v>
      </c>
      <c r="C1242" s="319"/>
      <c r="D1242" s="328"/>
      <c r="E1242" s="328"/>
      <c r="F1242" s="353" t="s">
        <v>85</v>
      </c>
      <c r="G1242" s="353"/>
      <c r="H1242" s="354"/>
      <c r="I1242" s="354"/>
      <c r="J1242" s="355"/>
      <c r="K1242" s="356"/>
      <c r="L1242" s="357">
        <f t="shared" si="1302"/>
        <v>0</v>
      </c>
      <c r="M1242" s="358"/>
      <c r="N1242" s="359"/>
      <c r="O1242" s="359"/>
      <c r="P1242" s="359"/>
      <c r="Q1242" s="359"/>
      <c r="R1242" s="359"/>
      <c r="S1242" s="360"/>
      <c r="T1242" s="49" t="str">
        <f>HLOOKUP(F1206,リスト!$N$7:$AC$25,11,)</f>
        <v>対象外</v>
      </c>
      <c r="U1242" s="47" t="str">
        <f t="shared" si="1300"/>
        <v/>
      </c>
    </row>
    <row r="1243" spans="1:21">
      <c r="A1243" s="1">
        <f t="shared" ref="A1243:B1243" si="1311">A1242</f>
        <v>25</v>
      </c>
      <c r="B1243" s="1">
        <f t="shared" si="1311"/>
        <v>0</v>
      </c>
      <c r="C1243" s="319"/>
      <c r="D1243" s="328"/>
      <c r="E1243" s="328"/>
      <c r="F1243" s="311" t="s">
        <v>86</v>
      </c>
      <c r="G1243" s="311"/>
      <c r="H1243" s="312"/>
      <c r="I1243" s="312"/>
      <c r="J1243" s="313"/>
      <c r="K1243" s="314"/>
      <c r="L1243" s="315">
        <f t="shared" si="1302"/>
        <v>0</v>
      </c>
      <c r="M1243" s="316"/>
      <c r="N1243" s="168"/>
      <c r="O1243" s="168"/>
      <c r="P1243" s="168"/>
      <c r="Q1243" s="168"/>
      <c r="R1243" s="168"/>
      <c r="S1243" s="317"/>
      <c r="T1243" s="49" t="str">
        <f>HLOOKUP(F1206,リスト!$N$7:$AC$25,12,)</f>
        <v>対象</v>
      </c>
      <c r="U1243" s="47" t="str">
        <f t="shared" si="1300"/>
        <v/>
      </c>
    </row>
    <row r="1244" spans="1:21">
      <c r="A1244" s="1">
        <f t="shared" ref="A1244:B1244" si="1312">A1243</f>
        <v>25</v>
      </c>
      <c r="B1244" s="1">
        <f t="shared" si="1312"/>
        <v>0</v>
      </c>
      <c r="C1244" s="319"/>
      <c r="D1244" s="328" t="s">
        <v>95</v>
      </c>
      <c r="E1244" s="328"/>
      <c r="F1244" s="328" t="s">
        <v>95</v>
      </c>
      <c r="G1244" s="328"/>
      <c r="H1244" s="347"/>
      <c r="I1244" s="347"/>
      <c r="J1244" s="348"/>
      <c r="K1244" s="349"/>
      <c r="L1244" s="350">
        <f t="shared" si="1302"/>
        <v>0</v>
      </c>
      <c r="M1244" s="351"/>
      <c r="N1244" s="128"/>
      <c r="O1244" s="128"/>
      <c r="P1244" s="128"/>
      <c r="Q1244" s="128"/>
      <c r="R1244" s="128"/>
      <c r="S1244" s="352"/>
      <c r="T1244" s="49" t="str">
        <f>HLOOKUP(F1206,リスト!$N$7:$AC$25,13,)</f>
        <v>対象外</v>
      </c>
      <c r="U1244" s="47" t="str">
        <f t="shared" si="1300"/>
        <v/>
      </c>
    </row>
    <row r="1245" spans="1:21">
      <c r="A1245" s="1">
        <f t="shared" ref="A1245:B1245" si="1313">A1244</f>
        <v>25</v>
      </c>
      <c r="B1245" s="1">
        <f t="shared" si="1313"/>
        <v>0</v>
      </c>
      <c r="C1245" s="319"/>
      <c r="D1245" s="327" t="s">
        <v>98</v>
      </c>
      <c r="E1245" s="328"/>
      <c r="F1245" s="304" t="s">
        <v>87</v>
      </c>
      <c r="G1245" s="304"/>
      <c r="H1245" s="305"/>
      <c r="I1245" s="305"/>
      <c r="J1245" s="306"/>
      <c r="K1245" s="307"/>
      <c r="L1245" s="308">
        <f t="shared" si="1302"/>
        <v>0</v>
      </c>
      <c r="M1245" s="309"/>
      <c r="N1245" s="167"/>
      <c r="O1245" s="167"/>
      <c r="P1245" s="167"/>
      <c r="Q1245" s="167"/>
      <c r="R1245" s="167"/>
      <c r="S1245" s="310"/>
      <c r="T1245" s="49" t="str">
        <f>HLOOKUP(F1206,リスト!$N$7:$AC$25,14,)</f>
        <v>対象</v>
      </c>
      <c r="U1245" s="47" t="str">
        <f t="shared" si="1300"/>
        <v/>
      </c>
    </row>
    <row r="1246" spans="1:21">
      <c r="A1246" s="1">
        <f t="shared" ref="A1246:B1246" si="1314">A1245</f>
        <v>25</v>
      </c>
      <c r="B1246" s="1">
        <f t="shared" si="1314"/>
        <v>0</v>
      </c>
      <c r="C1246" s="319"/>
      <c r="D1246" s="328"/>
      <c r="E1246" s="328"/>
      <c r="F1246" s="311" t="s">
        <v>88</v>
      </c>
      <c r="G1246" s="311"/>
      <c r="H1246" s="312"/>
      <c r="I1246" s="312"/>
      <c r="J1246" s="313"/>
      <c r="K1246" s="314"/>
      <c r="L1246" s="315">
        <f t="shared" si="1302"/>
        <v>0</v>
      </c>
      <c r="M1246" s="316"/>
      <c r="N1246" s="168"/>
      <c r="O1246" s="168"/>
      <c r="P1246" s="168"/>
      <c r="Q1246" s="168"/>
      <c r="R1246" s="168"/>
      <c r="S1246" s="317"/>
      <c r="T1246" s="49" t="str">
        <f>HLOOKUP(F1206,リスト!$N$7:$AC$25,15,)</f>
        <v>対象</v>
      </c>
      <c r="U1246" s="47" t="str">
        <f t="shared" si="1300"/>
        <v/>
      </c>
    </row>
    <row r="1247" spans="1:21">
      <c r="A1247" s="1">
        <f t="shared" ref="A1247:B1247" si="1315">A1246</f>
        <v>25</v>
      </c>
      <c r="B1247" s="1">
        <f t="shared" si="1315"/>
        <v>0</v>
      </c>
      <c r="C1247" s="319"/>
      <c r="D1247" s="346" t="s">
        <v>96</v>
      </c>
      <c r="E1247" s="346"/>
      <c r="F1247" s="328" t="s">
        <v>89</v>
      </c>
      <c r="G1247" s="328"/>
      <c r="H1247" s="347"/>
      <c r="I1247" s="347"/>
      <c r="J1247" s="348"/>
      <c r="K1247" s="349"/>
      <c r="L1247" s="350">
        <f t="shared" si="1302"/>
        <v>0</v>
      </c>
      <c r="M1247" s="351"/>
      <c r="N1247" s="128"/>
      <c r="O1247" s="128"/>
      <c r="P1247" s="128"/>
      <c r="Q1247" s="128"/>
      <c r="R1247" s="128"/>
      <c r="S1247" s="352"/>
      <c r="T1247" s="49" t="str">
        <f>HLOOKUP(F1206,リスト!$N$7:$AC$25,16,)</f>
        <v>対象</v>
      </c>
      <c r="U1247" s="47" t="str">
        <f t="shared" si="1300"/>
        <v/>
      </c>
    </row>
    <row r="1248" spans="1:21">
      <c r="A1248" s="1">
        <f t="shared" ref="A1248:B1248" si="1316">A1247</f>
        <v>25</v>
      </c>
      <c r="B1248" s="1">
        <f t="shared" si="1316"/>
        <v>0</v>
      </c>
      <c r="C1248" s="319"/>
      <c r="D1248" s="328" t="s">
        <v>97</v>
      </c>
      <c r="E1248" s="328"/>
      <c r="F1248" s="304" t="s">
        <v>90</v>
      </c>
      <c r="G1248" s="304"/>
      <c r="H1248" s="305"/>
      <c r="I1248" s="305"/>
      <c r="J1248" s="306"/>
      <c r="K1248" s="307"/>
      <c r="L1248" s="308">
        <f t="shared" si="1302"/>
        <v>0</v>
      </c>
      <c r="M1248" s="309"/>
      <c r="N1248" s="167"/>
      <c r="O1248" s="167"/>
      <c r="P1248" s="167"/>
      <c r="Q1248" s="167"/>
      <c r="R1248" s="167"/>
      <c r="S1248" s="310"/>
      <c r="T1248" s="49" t="str">
        <f>HLOOKUP(F1206,リスト!$N$7:$AC$25,17,)</f>
        <v>対象</v>
      </c>
      <c r="U1248" s="47" t="str">
        <f t="shared" si="1300"/>
        <v/>
      </c>
    </row>
    <row r="1249" spans="1:24">
      <c r="A1249" s="1">
        <f t="shared" ref="A1249:B1249" si="1317">A1248</f>
        <v>25</v>
      </c>
      <c r="B1249" s="1">
        <f t="shared" si="1317"/>
        <v>0</v>
      </c>
      <c r="C1249" s="319"/>
      <c r="D1249" s="328"/>
      <c r="E1249" s="328"/>
      <c r="F1249" s="311" t="s">
        <v>91</v>
      </c>
      <c r="G1249" s="311"/>
      <c r="H1249" s="312"/>
      <c r="I1249" s="312"/>
      <c r="J1249" s="313"/>
      <c r="K1249" s="314"/>
      <c r="L1249" s="315">
        <f t="shared" si="1302"/>
        <v>0</v>
      </c>
      <c r="M1249" s="316"/>
      <c r="N1249" s="168"/>
      <c r="O1249" s="168"/>
      <c r="P1249" s="168"/>
      <c r="Q1249" s="168"/>
      <c r="R1249" s="168"/>
      <c r="S1249" s="317"/>
      <c r="T1249" s="49" t="str">
        <f>HLOOKUP(F1206,リスト!$N$7:$AC$25,18,)</f>
        <v>対象外</v>
      </c>
      <c r="U1249" s="47" t="str">
        <f t="shared" si="1300"/>
        <v/>
      </c>
    </row>
    <row r="1250" spans="1:24" ht="15" thickBot="1">
      <c r="A1250" s="1">
        <f t="shared" ref="A1250:B1250" si="1318">A1249</f>
        <v>25</v>
      </c>
      <c r="B1250" s="1">
        <f t="shared" si="1318"/>
        <v>0</v>
      </c>
      <c r="C1250" s="319"/>
      <c r="D1250" s="329" t="s">
        <v>70</v>
      </c>
      <c r="E1250" s="329"/>
      <c r="F1250" s="329" t="s">
        <v>70</v>
      </c>
      <c r="G1250" s="329"/>
      <c r="H1250" s="330"/>
      <c r="I1250" s="330"/>
      <c r="J1250" s="331"/>
      <c r="K1250" s="332"/>
      <c r="L1250" s="333">
        <f t="shared" si="1302"/>
        <v>0</v>
      </c>
      <c r="M1250" s="334"/>
      <c r="N1250" s="335"/>
      <c r="O1250" s="335"/>
      <c r="P1250" s="335"/>
      <c r="Q1250" s="335"/>
      <c r="R1250" s="335"/>
      <c r="S1250" s="336"/>
      <c r="T1250" s="49" t="str">
        <f>HLOOKUP(F1206,リスト!$N$7:$AC$25,19,)</f>
        <v>対象</v>
      </c>
      <c r="U1250" s="47" t="str">
        <f t="shared" si="1300"/>
        <v/>
      </c>
    </row>
    <row r="1251" spans="1:24" ht="15.6" thickTop="1" thickBot="1">
      <c r="A1251" s="1">
        <f t="shared" ref="A1251:B1251" si="1319">A1250</f>
        <v>25</v>
      </c>
      <c r="B1251" s="1">
        <f t="shared" si="1319"/>
        <v>0</v>
      </c>
      <c r="C1251" s="320"/>
      <c r="D1251" s="337" t="s">
        <v>71</v>
      </c>
      <c r="E1251" s="338"/>
      <c r="F1251" s="338"/>
      <c r="G1251" s="339"/>
      <c r="H1251" s="340">
        <f>SUM(H1233:I1250)</f>
        <v>0</v>
      </c>
      <c r="I1251" s="340"/>
      <c r="J1251" s="341">
        <f t="shared" ref="J1251" si="1320">SUM(J1233:K1250)</f>
        <v>0</v>
      </c>
      <c r="K1251" s="342"/>
      <c r="L1251" s="342">
        <f t="shared" ref="L1251" si="1321">SUM(L1233:M1250)</f>
        <v>0</v>
      </c>
      <c r="M1251" s="343"/>
      <c r="N1251" s="344"/>
      <c r="O1251" s="344"/>
      <c r="P1251" s="344"/>
      <c r="Q1251" s="344"/>
      <c r="R1251" s="344"/>
      <c r="S1251" s="345"/>
      <c r="T1251" s="49"/>
    </row>
    <row r="1252" spans="1:24">
      <c r="A1252" s="1">
        <f>F1255</f>
        <v>26</v>
      </c>
      <c r="B1252" s="1">
        <f>IF(H1276&gt;0,1,0)</f>
        <v>0</v>
      </c>
      <c r="C1252" s="179" t="s">
        <v>41</v>
      </c>
      <c r="D1252" s="179"/>
      <c r="E1252" s="179"/>
      <c r="U1252" s="11" t="s">
        <v>43</v>
      </c>
      <c r="V1252" s="11" t="s">
        <v>157</v>
      </c>
    </row>
    <row r="1253" spans="1:24">
      <c r="A1253" s="1">
        <f>A1252</f>
        <v>26</v>
      </c>
      <c r="B1253" s="1">
        <f>B1252</f>
        <v>0</v>
      </c>
      <c r="C1253" s="223" t="str">
        <f>"トップスポーツクラブ強化事業　"&amp;基本!$G$24</f>
        <v>トップスポーツクラブ強化事業　事業計画書</v>
      </c>
      <c r="D1253" s="223"/>
      <c r="E1253" s="223"/>
      <c r="F1253" s="223"/>
      <c r="G1253" s="223"/>
      <c r="H1253" s="223"/>
      <c r="I1253" s="223"/>
      <c r="J1253" s="223"/>
      <c r="K1253" s="223"/>
      <c r="L1253" s="223"/>
      <c r="M1253" s="223"/>
      <c r="N1253" s="223"/>
      <c r="O1253" s="223"/>
      <c r="P1253" s="223"/>
      <c r="Q1253" s="223"/>
      <c r="R1253" s="223"/>
      <c r="S1253" s="223"/>
      <c r="U1253" s="16" t="str">
        <f t="shared" ref="U1253:V1256" si="1322">IF(U1203="","",U1203)</f>
        <v>トップスポーツクラブ強化事業</v>
      </c>
      <c r="V1253" s="16" t="str">
        <f t="shared" si="1322"/>
        <v>トップクラブ</v>
      </c>
    </row>
    <row r="1254" spans="1:24" ht="15" thickBot="1">
      <c r="A1254" s="1">
        <f t="shared" ref="A1254:B1254" si="1323">A1253</f>
        <v>26</v>
      </c>
      <c r="B1254" s="1">
        <f t="shared" si="1323"/>
        <v>0</v>
      </c>
      <c r="C1254" s="386" t="s">
        <v>42</v>
      </c>
      <c r="D1254" s="386"/>
      <c r="U1254" s="28" t="str">
        <f t="shared" si="1322"/>
        <v/>
      </c>
      <c r="V1254" s="28" t="str">
        <f t="shared" si="1322"/>
        <v/>
      </c>
    </row>
    <row r="1255" spans="1:24" ht="15" thickBot="1">
      <c r="A1255" s="1">
        <f t="shared" ref="A1255:B1255" si="1324">A1254</f>
        <v>26</v>
      </c>
      <c r="B1255" s="1">
        <f t="shared" si="1324"/>
        <v>0</v>
      </c>
      <c r="C1255" s="413" t="s">
        <v>44</v>
      </c>
      <c r="D1255" s="414"/>
      <c r="E1255" s="414"/>
      <c r="F1255" s="415">
        <f>F1205+1</f>
        <v>26</v>
      </c>
      <c r="G1255" s="416"/>
      <c r="U1255" s="28" t="str">
        <f t="shared" si="1322"/>
        <v/>
      </c>
      <c r="V1255" s="28" t="str">
        <f t="shared" si="1322"/>
        <v/>
      </c>
    </row>
    <row r="1256" spans="1:24">
      <c r="A1256" s="1">
        <f t="shared" ref="A1256:B1256" si="1325">A1255</f>
        <v>26</v>
      </c>
      <c r="B1256" s="1">
        <f t="shared" si="1325"/>
        <v>0</v>
      </c>
      <c r="C1256" s="417" t="s">
        <v>43</v>
      </c>
      <c r="D1256" s="361"/>
      <c r="E1256" s="361"/>
      <c r="F1256" s="418" t="s">
        <v>26</v>
      </c>
      <c r="G1256" s="418"/>
      <c r="H1256" s="418"/>
      <c r="I1256" s="418"/>
      <c r="J1256" s="418"/>
      <c r="K1256" s="418"/>
      <c r="L1256" s="418"/>
      <c r="M1256" s="361" t="s">
        <v>47</v>
      </c>
      <c r="N1256" s="361"/>
      <c r="O1256" s="361"/>
      <c r="P1256" s="418"/>
      <c r="Q1256" s="418"/>
      <c r="R1256" s="418"/>
      <c r="S1256" s="419"/>
      <c r="T1256" s="64" t="str">
        <f>IF(F1256="","",VLOOKUP(F1256,U1253:V1256,2,))</f>
        <v>トップクラブ</v>
      </c>
      <c r="U1256" s="18" t="str">
        <f t="shared" si="1322"/>
        <v/>
      </c>
      <c r="V1256" s="18" t="str">
        <f t="shared" si="1322"/>
        <v/>
      </c>
    </row>
    <row r="1257" spans="1:24">
      <c r="A1257" s="1">
        <f t="shared" ref="A1257:B1257" si="1326">A1256</f>
        <v>26</v>
      </c>
      <c r="B1257" s="1">
        <f t="shared" si="1326"/>
        <v>0</v>
      </c>
      <c r="C1257" s="404" t="s">
        <v>141</v>
      </c>
      <c r="D1257" s="405"/>
      <c r="E1257" s="403"/>
      <c r="F1257" s="406"/>
      <c r="G1257" s="407"/>
      <c r="H1257" s="407"/>
      <c r="I1257" s="407"/>
      <c r="J1257" s="407"/>
      <c r="K1257" s="407"/>
      <c r="L1257" s="407"/>
      <c r="M1257" s="407"/>
      <c r="N1257" s="407"/>
      <c r="O1257" s="407"/>
      <c r="P1257" s="407"/>
      <c r="Q1257" s="407"/>
      <c r="R1257" s="407"/>
      <c r="S1257" s="408"/>
      <c r="U1257" s="50"/>
    </row>
    <row r="1258" spans="1:24">
      <c r="A1258" s="1">
        <f t="shared" ref="A1258:B1258" si="1327">A1257</f>
        <v>26</v>
      </c>
      <c r="B1258" s="1">
        <f t="shared" si="1327"/>
        <v>0</v>
      </c>
      <c r="C1258" s="398" t="s">
        <v>45</v>
      </c>
      <c r="D1258" s="362"/>
      <c r="E1258" s="362"/>
      <c r="F1258" s="409"/>
      <c r="G1258" s="410"/>
      <c r="H1258" s="410"/>
      <c r="I1258" s="20" t="str">
        <f>IF(F1258="","～",IF(J1258="","","～"))</f>
        <v>～</v>
      </c>
      <c r="J1258" s="410"/>
      <c r="K1258" s="410"/>
      <c r="L1258" s="410"/>
      <c r="M1258" s="21" t="s">
        <v>46</v>
      </c>
      <c r="N1258" s="411" t="str">
        <f>IF(T1258=1,IF(F1258="","",IF(J1258="","",IF(F1258=J1258,"日帰り",(J1258-F1258)&amp;"泊"&amp;(J1258-F1258+1)&amp;"日"))),"")</f>
        <v/>
      </c>
      <c r="O1258" s="411"/>
      <c r="P1258" s="411"/>
      <c r="Q1258" s="13" t="s">
        <v>62</v>
      </c>
      <c r="R1258" s="192"/>
      <c r="S1258" s="412"/>
      <c r="T1258" s="48">
        <v>0</v>
      </c>
    </row>
    <row r="1259" spans="1:24">
      <c r="A1259" s="1">
        <f t="shared" ref="A1259:B1259" si="1328">A1258</f>
        <v>26</v>
      </c>
      <c r="B1259" s="1">
        <f t="shared" si="1328"/>
        <v>0</v>
      </c>
      <c r="C1259" s="398" t="s">
        <v>48</v>
      </c>
      <c r="D1259" s="387" t="s">
        <v>49</v>
      </c>
      <c r="E1259" s="387"/>
      <c r="F1259" s="399"/>
      <c r="G1259" s="399"/>
      <c r="H1259" s="399"/>
      <c r="I1259" s="399"/>
      <c r="J1259" s="399"/>
      <c r="K1259" s="399"/>
      <c r="L1259" s="399"/>
      <c r="M1259" s="399"/>
      <c r="N1259" s="399"/>
      <c r="O1259" s="399"/>
      <c r="P1259" s="399"/>
      <c r="Q1259" s="399"/>
      <c r="R1259" s="399"/>
      <c r="S1259" s="400"/>
      <c r="U1259" s="154" t="s">
        <v>47</v>
      </c>
      <c r="V1259" s="154"/>
      <c r="W1259" s="154"/>
      <c r="X1259" s="154"/>
    </row>
    <row r="1260" spans="1:24">
      <c r="A1260" s="1">
        <f t="shared" ref="A1260:B1260" si="1329">A1259</f>
        <v>26</v>
      </c>
      <c r="B1260" s="1">
        <f t="shared" si="1329"/>
        <v>0</v>
      </c>
      <c r="C1260" s="398"/>
      <c r="D1260" s="395" t="s">
        <v>7</v>
      </c>
      <c r="E1260" s="395"/>
      <c r="F1260" s="396"/>
      <c r="G1260" s="396"/>
      <c r="H1260" s="396"/>
      <c r="I1260" s="396"/>
      <c r="J1260" s="396"/>
      <c r="K1260" s="396"/>
      <c r="L1260" s="396"/>
      <c r="M1260" s="396"/>
      <c r="N1260" s="396"/>
      <c r="O1260" s="396"/>
      <c r="P1260" s="396"/>
      <c r="Q1260" s="396"/>
      <c r="R1260" s="396"/>
      <c r="S1260" s="397"/>
      <c r="U1260" s="61" t="str">
        <f>U1253</f>
        <v>トップスポーツクラブ強化事業</v>
      </c>
      <c r="V1260" s="61" t="str">
        <f>U1254</f>
        <v/>
      </c>
      <c r="W1260" s="61" t="str">
        <f>U1255</f>
        <v/>
      </c>
      <c r="X1260" s="61" t="str">
        <f>U1256</f>
        <v/>
      </c>
    </row>
    <row r="1261" spans="1:24">
      <c r="A1261" s="1">
        <f t="shared" ref="A1261:B1261" si="1330">A1260</f>
        <v>26</v>
      </c>
      <c r="B1261" s="1">
        <f t="shared" si="1330"/>
        <v>0</v>
      </c>
      <c r="C1261" s="398" t="s">
        <v>50</v>
      </c>
      <c r="D1261" s="387" t="s">
        <v>49</v>
      </c>
      <c r="E1261" s="387"/>
      <c r="F1261" s="399"/>
      <c r="G1261" s="399"/>
      <c r="H1261" s="399"/>
      <c r="I1261" s="399"/>
      <c r="J1261" s="399"/>
      <c r="K1261" s="399"/>
      <c r="L1261" s="399"/>
      <c r="M1261" s="399"/>
      <c r="N1261" s="399"/>
      <c r="O1261" s="399"/>
      <c r="P1261" s="399"/>
      <c r="Q1261" s="399"/>
      <c r="R1261" s="399"/>
      <c r="S1261" s="400"/>
      <c r="U1261" s="6" t="str">
        <f t="shared" ref="U1261:X1264" si="1331">IF(U1211="","",U1211)</f>
        <v>①強化活動</v>
      </c>
      <c r="V1261" s="6" t="str">
        <f t="shared" si="1331"/>
        <v/>
      </c>
      <c r="W1261" s="6" t="str">
        <f t="shared" si="1331"/>
        <v/>
      </c>
      <c r="X1261" s="6" t="str">
        <f t="shared" si="1331"/>
        <v/>
      </c>
    </row>
    <row r="1262" spans="1:24">
      <c r="A1262" s="1">
        <f t="shared" ref="A1262:B1262" si="1332">A1261</f>
        <v>26</v>
      </c>
      <c r="B1262" s="1">
        <f t="shared" si="1332"/>
        <v>0</v>
      </c>
      <c r="C1262" s="398"/>
      <c r="D1262" s="395" t="s">
        <v>7</v>
      </c>
      <c r="E1262" s="395"/>
      <c r="F1262" s="396"/>
      <c r="G1262" s="396"/>
      <c r="H1262" s="396"/>
      <c r="I1262" s="396"/>
      <c r="J1262" s="396"/>
      <c r="K1262" s="396"/>
      <c r="L1262" s="396"/>
      <c r="M1262" s="396"/>
      <c r="N1262" s="396"/>
      <c r="O1262" s="396"/>
      <c r="P1262" s="396"/>
      <c r="Q1262" s="396"/>
      <c r="R1262" s="396"/>
      <c r="S1262" s="397"/>
      <c r="U1262" s="8" t="str">
        <f t="shared" si="1331"/>
        <v>②トップ招へい</v>
      </c>
      <c r="V1262" s="8" t="str">
        <f t="shared" si="1331"/>
        <v/>
      </c>
      <c r="W1262" s="8" t="str">
        <f t="shared" si="1331"/>
        <v/>
      </c>
      <c r="X1262" s="8" t="str">
        <f t="shared" si="1331"/>
        <v/>
      </c>
    </row>
    <row r="1263" spans="1:24">
      <c r="A1263" s="1">
        <f t="shared" ref="A1263:B1263" si="1333">A1262</f>
        <v>26</v>
      </c>
      <c r="B1263" s="1">
        <f t="shared" si="1333"/>
        <v>0</v>
      </c>
      <c r="C1263" s="401" t="s">
        <v>51</v>
      </c>
      <c r="D1263" s="362" t="s">
        <v>52</v>
      </c>
      <c r="E1263" s="362"/>
      <c r="F1263" s="362" t="s">
        <v>55</v>
      </c>
      <c r="G1263" s="402"/>
      <c r="H1263" s="369" t="s">
        <v>56</v>
      </c>
      <c r="I1263" s="367"/>
      <c r="J1263" s="403" t="s">
        <v>57</v>
      </c>
      <c r="K1263" s="402"/>
      <c r="L1263" s="369" t="s">
        <v>58</v>
      </c>
      <c r="M1263" s="367"/>
      <c r="N1263" s="403" t="s">
        <v>59</v>
      </c>
      <c r="O1263" s="402"/>
      <c r="P1263" s="369" t="s">
        <v>60</v>
      </c>
      <c r="Q1263" s="362"/>
      <c r="R1263" s="403" t="s">
        <v>32</v>
      </c>
      <c r="S1263" s="366"/>
      <c r="U1263" s="8" t="str">
        <f t="shared" si="1331"/>
        <v/>
      </c>
      <c r="V1263" s="8" t="str">
        <f t="shared" si="1331"/>
        <v/>
      </c>
      <c r="W1263" s="8" t="str">
        <f t="shared" si="1331"/>
        <v/>
      </c>
      <c r="X1263" s="8" t="str">
        <f t="shared" si="1331"/>
        <v/>
      </c>
    </row>
    <row r="1264" spans="1:24">
      <c r="A1264" s="1">
        <f t="shared" ref="A1264:B1264" si="1334">A1263</f>
        <v>26</v>
      </c>
      <c r="B1264" s="1">
        <f t="shared" si="1334"/>
        <v>0</v>
      </c>
      <c r="C1264" s="398"/>
      <c r="D1264" s="387" t="s">
        <v>53</v>
      </c>
      <c r="E1264" s="387"/>
      <c r="F1264" s="51" t="s">
        <v>134</v>
      </c>
      <c r="G1264" s="22" t="s">
        <v>61</v>
      </c>
      <c r="H1264" s="53" t="s">
        <v>134</v>
      </c>
      <c r="I1264" s="23" t="s">
        <v>61</v>
      </c>
      <c r="J1264" s="55" t="s">
        <v>134</v>
      </c>
      <c r="K1264" s="22" t="s">
        <v>61</v>
      </c>
      <c r="L1264" s="53" t="s">
        <v>134</v>
      </c>
      <c r="M1264" s="23" t="s">
        <v>61</v>
      </c>
      <c r="N1264" s="55" t="s">
        <v>134</v>
      </c>
      <c r="O1264" s="22" t="s">
        <v>61</v>
      </c>
      <c r="P1264" s="53" t="s">
        <v>134</v>
      </c>
      <c r="Q1264" s="24" t="s">
        <v>61</v>
      </c>
      <c r="R1264" s="22">
        <f>指導者!AI$35</f>
        <v>0</v>
      </c>
      <c r="S1264" s="29" t="s">
        <v>61</v>
      </c>
      <c r="U1264" s="10" t="str">
        <f t="shared" si="1331"/>
        <v/>
      </c>
      <c r="V1264" s="10" t="str">
        <f t="shared" si="1331"/>
        <v/>
      </c>
      <c r="W1264" s="10" t="str">
        <f t="shared" si="1331"/>
        <v/>
      </c>
      <c r="X1264" s="10" t="str">
        <f t="shared" si="1331"/>
        <v/>
      </c>
    </row>
    <row r="1265" spans="1:19">
      <c r="A1265" s="1">
        <f t="shared" ref="A1265:B1265" si="1335">A1264</f>
        <v>26</v>
      </c>
      <c r="B1265" s="1">
        <f t="shared" si="1335"/>
        <v>0</v>
      </c>
      <c r="C1265" s="398"/>
      <c r="D1265" s="395" t="s">
        <v>54</v>
      </c>
      <c r="E1265" s="395"/>
      <c r="F1265" s="52" t="s">
        <v>134</v>
      </c>
      <c r="G1265" s="25" t="s">
        <v>61</v>
      </c>
      <c r="H1265" s="54" t="s">
        <v>134</v>
      </c>
      <c r="I1265" s="26" t="s">
        <v>61</v>
      </c>
      <c r="J1265" s="56" t="s">
        <v>134</v>
      </c>
      <c r="K1265" s="25" t="s">
        <v>61</v>
      </c>
      <c r="L1265" s="54" t="s">
        <v>134</v>
      </c>
      <c r="M1265" s="26" t="s">
        <v>61</v>
      </c>
      <c r="N1265" s="56" t="s">
        <v>134</v>
      </c>
      <c r="O1265" s="25" t="s">
        <v>61</v>
      </c>
      <c r="P1265" s="54" t="s">
        <v>134</v>
      </c>
      <c r="Q1265" s="27" t="s">
        <v>61</v>
      </c>
      <c r="R1265" s="25">
        <f>選手!AI$332</f>
        <v>0</v>
      </c>
      <c r="S1265" s="30" t="s">
        <v>61</v>
      </c>
    </row>
    <row r="1266" spans="1:19">
      <c r="A1266" s="1">
        <f t="shared" ref="A1266:B1266" si="1336">A1265</f>
        <v>26</v>
      </c>
      <c r="B1266" s="1">
        <f t="shared" si="1336"/>
        <v>0</v>
      </c>
      <c r="C1266" s="370" t="s">
        <v>63</v>
      </c>
      <c r="D1266" s="371"/>
      <c r="E1266" s="372"/>
      <c r="F1266" s="287"/>
      <c r="G1266" s="379"/>
      <c r="H1266" s="379"/>
      <c r="I1266" s="379"/>
      <c r="J1266" s="379"/>
      <c r="K1266" s="379"/>
      <c r="L1266" s="379"/>
      <c r="M1266" s="379"/>
      <c r="N1266" s="379"/>
      <c r="O1266" s="379"/>
      <c r="P1266" s="379"/>
      <c r="Q1266" s="379"/>
      <c r="R1266" s="379"/>
      <c r="S1266" s="380"/>
    </row>
    <row r="1267" spans="1:19">
      <c r="A1267" s="1">
        <f t="shared" ref="A1267:B1267" si="1337">A1266</f>
        <v>26</v>
      </c>
      <c r="B1267" s="1">
        <f t="shared" si="1337"/>
        <v>0</v>
      </c>
      <c r="C1267" s="373"/>
      <c r="D1267" s="374"/>
      <c r="E1267" s="375"/>
      <c r="F1267" s="289"/>
      <c r="G1267" s="381"/>
      <c r="H1267" s="381"/>
      <c r="I1267" s="381"/>
      <c r="J1267" s="381"/>
      <c r="K1267" s="381"/>
      <c r="L1267" s="381"/>
      <c r="M1267" s="381"/>
      <c r="N1267" s="381"/>
      <c r="O1267" s="381"/>
      <c r="P1267" s="381"/>
      <c r="Q1267" s="381"/>
      <c r="R1267" s="381"/>
      <c r="S1267" s="382"/>
    </row>
    <row r="1268" spans="1:19">
      <c r="A1268" s="1">
        <f t="shared" ref="A1268:B1268" si="1338">A1267</f>
        <v>26</v>
      </c>
      <c r="B1268" s="1">
        <f t="shared" si="1338"/>
        <v>0</v>
      </c>
      <c r="C1268" s="373"/>
      <c r="D1268" s="374"/>
      <c r="E1268" s="375"/>
      <c r="F1268" s="289"/>
      <c r="G1268" s="381"/>
      <c r="H1268" s="381"/>
      <c r="I1268" s="381"/>
      <c r="J1268" s="381"/>
      <c r="K1268" s="381"/>
      <c r="L1268" s="381"/>
      <c r="M1268" s="381"/>
      <c r="N1268" s="381"/>
      <c r="O1268" s="381"/>
      <c r="P1268" s="381"/>
      <c r="Q1268" s="381"/>
      <c r="R1268" s="381"/>
      <c r="S1268" s="382"/>
    </row>
    <row r="1269" spans="1:19">
      <c r="A1269" s="1">
        <f t="shared" ref="A1269:B1269" si="1339">A1268</f>
        <v>26</v>
      </c>
      <c r="B1269" s="1">
        <f t="shared" si="1339"/>
        <v>0</v>
      </c>
      <c r="C1269" s="373"/>
      <c r="D1269" s="374"/>
      <c r="E1269" s="375"/>
      <c r="F1269" s="289"/>
      <c r="G1269" s="381"/>
      <c r="H1269" s="381"/>
      <c r="I1269" s="381"/>
      <c r="J1269" s="381"/>
      <c r="K1269" s="381"/>
      <c r="L1269" s="381"/>
      <c r="M1269" s="381"/>
      <c r="N1269" s="381"/>
      <c r="O1269" s="381"/>
      <c r="P1269" s="381"/>
      <c r="Q1269" s="381"/>
      <c r="R1269" s="381"/>
      <c r="S1269" s="382"/>
    </row>
    <row r="1270" spans="1:19">
      <c r="A1270" s="1">
        <f t="shared" ref="A1270:B1270" si="1340">A1269</f>
        <v>26</v>
      </c>
      <c r="B1270" s="1">
        <f t="shared" si="1340"/>
        <v>0</v>
      </c>
      <c r="C1270" s="373"/>
      <c r="D1270" s="374"/>
      <c r="E1270" s="375"/>
      <c r="F1270" s="289"/>
      <c r="G1270" s="381"/>
      <c r="H1270" s="381"/>
      <c r="I1270" s="381"/>
      <c r="J1270" s="381"/>
      <c r="K1270" s="381"/>
      <c r="L1270" s="381"/>
      <c r="M1270" s="381"/>
      <c r="N1270" s="381"/>
      <c r="O1270" s="381"/>
      <c r="P1270" s="381"/>
      <c r="Q1270" s="381"/>
      <c r="R1270" s="381"/>
      <c r="S1270" s="382"/>
    </row>
    <row r="1271" spans="1:19">
      <c r="A1271" s="1">
        <f t="shared" ref="A1271:B1271" si="1341">A1270</f>
        <v>26</v>
      </c>
      <c r="B1271" s="1">
        <f t="shared" si="1341"/>
        <v>0</v>
      </c>
      <c r="C1271" s="373"/>
      <c r="D1271" s="374"/>
      <c r="E1271" s="375"/>
      <c r="F1271" s="289"/>
      <c r="G1271" s="381"/>
      <c r="H1271" s="381"/>
      <c r="I1271" s="381"/>
      <c r="J1271" s="381"/>
      <c r="K1271" s="381"/>
      <c r="L1271" s="381"/>
      <c r="M1271" s="381"/>
      <c r="N1271" s="381"/>
      <c r="O1271" s="381"/>
      <c r="P1271" s="381"/>
      <c r="Q1271" s="381"/>
      <c r="R1271" s="381"/>
      <c r="S1271" s="382"/>
    </row>
    <row r="1272" spans="1:19" ht="15" thickBot="1">
      <c r="A1272" s="1">
        <f t="shared" ref="A1272:B1272" si="1342">A1271</f>
        <v>26</v>
      </c>
      <c r="B1272" s="1">
        <f t="shared" si="1342"/>
        <v>0</v>
      </c>
      <c r="C1272" s="376"/>
      <c r="D1272" s="377"/>
      <c r="E1272" s="378"/>
      <c r="F1272" s="383"/>
      <c r="G1272" s="384"/>
      <c r="H1272" s="384"/>
      <c r="I1272" s="384"/>
      <c r="J1272" s="384"/>
      <c r="K1272" s="384"/>
      <c r="L1272" s="384"/>
      <c r="M1272" s="384"/>
      <c r="N1272" s="384"/>
      <c r="O1272" s="384"/>
      <c r="P1272" s="384"/>
      <c r="Q1272" s="384"/>
      <c r="R1272" s="384"/>
      <c r="S1272" s="385"/>
    </row>
    <row r="1273" spans="1:19">
      <c r="A1273" s="1">
        <f t="shared" ref="A1273:B1273" si="1343">A1272</f>
        <v>26</v>
      </c>
      <c r="B1273" s="1">
        <f t="shared" si="1343"/>
        <v>0</v>
      </c>
    </row>
    <row r="1274" spans="1:19" ht="15" thickBot="1">
      <c r="A1274" s="1">
        <f t="shared" ref="A1274:B1274" si="1344">A1273</f>
        <v>26</v>
      </c>
      <c r="B1274" s="1">
        <f t="shared" si="1344"/>
        <v>0</v>
      </c>
      <c r="C1274" s="386" t="s">
        <v>64</v>
      </c>
      <c r="D1274" s="386"/>
      <c r="Q1274" s="323" t="s">
        <v>65</v>
      </c>
      <c r="R1274" s="323"/>
      <c r="S1274" s="323"/>
    </row>
    <row r="1275" spans="1:19">
      <c r="A1275" s="1">
        <f t="shared" ref="A1275:B1275" si="1345">A1274</f>
        <v>26</v>
      </c>
      <c r="B1275" s="1">
        <f t="shared" si="1345"/>
        <v>0</v>
      </c>
      <c r="C1275" s="318" t="s">
        <v>66</v>
      </c>
      <c r="D1275" s="361" t="s">
        <v>67</v>
      </c>
      <c r="E1275" s="361"/>
      <c r="F1275" s="361"/>
      <c r="G1275" s="361"/>
      <c r="H1275" s="361" t="s">
        <v>72</v>
      </c>
      <c r="I1275" s="361"/>
      <c r="J1275" s="361" t="s">
        <v>11</v>
      </c>
      <c r="K1275" s="361"/>
      <c r="L1275" s="361"/>
      <c r="M1275" s="361"/>
      <c r="N1275" s="361"/>
      <c r="O1275" s="361"/>
      <c r="P1275" s="361"/>
      <c r="Q1275" s="361"/>
      <c r="R1275" s="361"/>
      <c r="S1275" s="365"/>
    </row>
    <row r="1276" spans="1:19">
      <c r="A1276" s="1">
        <f t="shared" ref="A1276:B1276" si="1346">A1275</f>
        <v>26</v>
      </c>
      <c r="B1276" s="1">
        <f t="shared" si="1346"/>
        <v>0</v>
      </c>
      <c r="C1276" s="319"/>
      <c r="D1276" s="387" t="s">
        <v>68</v>
      </c>
      <c r="E1276" s="387"/>
      <c r="F1276" s="387"/>
      <c r="G1276" s="387"/>
      <c r="H1276" s="388">
        <f>J1301</f>
        <v>0</v>
      </c>
      <c r="I1276" s="388"/>
      <c r="J1276" s="167"/>
      <c r="K1276" s="167"/>
      <c r="L1276" s="167"/>
      <c r="M1276" s="167"/>
      <c r="N1276" s="167"/>
      <c r="O1276" s="167"/>
      <c r="P1276" s="167"/>
      <c r="Q1276" s="167"/>
      <c r="R1276" s="167"/>
      <c r="S1276" s="310"/>
    </row>
    <row r="1277" spans="1:19">
      <c r="A1277" s="1">
        <f t="shared" ref="A1277:B1277" si="1347">A1276</f>
        <v>26</v>
      </c>
      <c r="B1277" s="1">
        <f t="shared" si="1347"/>
        <v>0</v>
      </c>
      <c r="C1277" s="319"/>
      <c r="D1277" s="389" t="s">
        <v>135</v>
      </c>
      <c r="E1277" s="389"/>
      <c r="F1277" s="389"/>
      <c r="G1277" s="389"/>
      <c r="H1277" s="354"/>
      <c r="I1277" s="354"/>
      <c r="J1277" s="359"/>
      <c r="K1277" s="359"/>
      <c r="L1277" s="359"/>
      <c r="M1277" s="359"/>
      <c r="N1277" s="359"/>
      <c r="O1277" s="359"/>
      <c r="P1277" s="359"/>
      <c r="Q1277" s="359"/>
      <c r="R1277" s="359"/>
      <c r="S1277" s="360"/>
    </row>
    <row r="1278" spans="1:19">
      <c r="A1278" s="1">
        <f t="shared" ref="A1278:B1278" si="1348">A1277</f>
        <v>26</v>
      </c>
      <c r="B1278" s="1">
        <f t="shared" si="1348"/>
        <v>0</v>
      </c>
      <c r="C1278" s="319"/>
      <c r="D1278" s="389" t="s">
        <v>69</v>
      </c>
      <c r="E1278" s="389"/>
      <c r="F1278" s="389"/>
      <c r="G1278" s="389"/>
      <c r="H1278" s="354"/>
      <c r="I1278" s="354"/>
      <c r="J1278" s="359"/>
      <c r="K1278" s="359"/>
      <c r="L1278" s="359"/>
      <c r="M1278" s="359"/>
      <c r="N1278" s="359"/>
      <c r="O1278" s="359"/>
      <c r="P1278" s="359"/>
      <c r="Q1278" s="359"/>
      <c r="R1278" s="359"/>
      <c r="S1278" s="360"/>
    </row>
    <row r="1279" spans="1:19" ht="15" thickBot="1">
      <c r="A1279" s="1">
        <f t="shared" ref="A1279:B1279" si="1349">A1278</f>
        <v>26</v>
      </c>
      <c r="B1279" s="1">
        <f t="shared" si="1349"/>
        <v>0</v>
      </c>
      <c r="C1279" s="319"/>
      <c r="D1279" s="390" t="s">
        <v>70</v>
      </c>
      <c r="E1279" s="390"/>
      <c r="F1279" s="390"/>
      <c r="G1279" s="390"/>
      <c r="H1279" s="391">
        <f>H1301-SUM(H1276:I1278)</f>
        <v>0</v>
      </c>
      <c r="I1279" s="391"/>
      <c r="J1279" s="392"/>
      <c r="K1279" s="392"/>
      <c r="L1279" s="392"/>
      <c r="M1279" s="392"/>
      <c r="N1279" s="392"/>
      <c r="O1279" s="392"/>
      <c r="P1279" s="392"/>
      <c r="Q1279" s="392"/>
      <c r="R1279" s="392"/>
      <c r="S1279" s="393"/>
    </row>
    <row r="1280" spans="1:19" ht="15.6" thickTop="1" thickBot="1">
      <c r="A1280" s="1">
        <f t="shared" ref="A1280:B1280" si="1350">A1279</f>
        <v>26</v>
      </c>
      <c r="B1280" s="1">
        <f t="shared" si="1350"/>
        <v>0</v>
      </c>
      <c r="C1280" s="320"/>
      <c r="D1280" s="394" t="s">
        <v>71</v>
      </c>
      <c r="E1280" s="394"/>
      <c r="F1280" s="394"/>
      <c r="G1280" s="394"/>
      <c r="H1280" s="340">
        <f>SUM(H1276:I1279)</f>
        <v>0</v>
      </c>
      <c r="I1280" s="340"/>
      <c r="J1280" s="344"/>
      <c r="K1280" s="344"/>
      <c r="L1280" s="344"/>
      <c r="M1280" s="344"/>
      <c r="N1280" s="344"/>
      <c r="O1280" s="344"/>
      <c r="P1280" s="344"/>
      <c r="Q1280" s="344"/>
      <c r="R1280" s="344"/>
      <c r="S1280" s="345"/>
    </row>
    <row r="1281" spans="1:21">
      <c r="A1281" s="1">
        <f t="shared" ref="A1281:B1281" si="1351">A1280</f>
        <v>26</v>
      </c>
      <c r="B1281" s="1">
        <f t="shared" si="1351"/>
        <v>0</v>
      </c>
      <c r="C1281" s="318" t="s">
        <v>164</v>
      </c>
      <c r="D1281" s="361" t="s">
        <v>67</v>
      </c>
      <c r="E1281" s="361"/>
      <c r="F1281" s="361" t="s">
        <v>76</v>
      </c>
      <c r="G1281" s="361"/>
      <c r="H1281" s="361" t="s">
        <v>72</v>
      </c>
      <c r="I1281" s="363"/>
      <c r="J1281" s="364"/>
      <c r="K1281" s="361"/>
      <c r="L1281" s="361"/>
      <c r="M1281" s="361"/>
      <c r="N1281" s="361" t="s">
        <v>75</v>
      </c>
      <c r="O1281" s="361"/>
      <c r="P1281" s="361"/>
      <c r="Q1281" s="361"/>
      <c r="R1281" s="361"/>
      <c r="S1281" s="365"/>
    </row>
    <row r="1282" spans="1:21">
      <c r="A1282" s="1">
        <f t="shared" ref="A1282:B1282" si="1352">A1281</f>
        <v>26</v>
      </c>
      <c r="B1282" s="1">
        <f t="shared" si="1352"/>
        <v>0</v>
      </c>
      <c r="C1282" s="319"/>
      <c r="D1282" s="362"/>
      <c r="E1282" s="362"/>
      <c r="F1282" s="362"/>
      <c r="G1282" s="362"/>
      <c r="H1282" s="362"/>
      <c r="I1282" s="362"/>
      <c r="J1282" s="367" t="s">
        <v>73</v>
      </c>
      <c r="K1282" s="368"/>
      <c r="L1282" s="368" t="s">
        <v>74</v>
      </c>
      <c r="M1282" s="369"/>
      <c r="N1282" s="362"/>
      <c r="O1282" s="362"/>
      <c r="P1282" s="362"/>
      <c r="Q1282" s="362"/>
      <c r="R1282" s="362"/>
      <c r="S1282" s="366"/>
    </row>
    <row r="1283" spans="1:21">
      <c r="A1283" s="1">
        <f t="shared" ref="A1283:B1283" si="1353">A1282</f>
        <v>26</v>
      </c>
      <c r="B1283" s="1">
        <f t="shared" si="1353"/>
        <v>0</v>
      </c>
      <c r="C1283" s="319"/>
      <c r="D1283" s="328" t="s">
        <v>81</v>
      </c>
      <c r="E1283" s="328"/>
      <c r="F1283" s="328" t="s">
        <v>81</v>
      </c>
      <c r="G1283" s="328"/>
      <c r="H1283" s="347"/>
      <c r="I1283" s="347"/>
      <c r="J1283" s="348"/>
      <c r="K1283" s="349"/>
      <c r="L1283" s="350">
        <f>H1283-J1283</f>
        <v>0</v>
      </c>
      <c r="M1283" s="351"/>
      <c r="N1283" s="128"/>
      <c r="O1283" s="128"/>
      <c r="P1283" s="128"/>
      <c r="Q1283" s="128"/>
      <c r="R1283" s="128"/>
      <c r="S1283" s="352"/>
      <c r="T1283" s="49" t="str">
        <f>HLOOKUP(F1256,リスト!$N$7:$AC$25,2,)</f>
        <v>対象外</v>
      </c>
      <c r="U1283" s="47" t="str">
        <f t="shared" ref="U1283:U1300" si="1354">IF(T1283="対象外",IF(J1283&gt;0,"補助対象外経費です!!",""),"")</f>
        <v/>
      </c>
    </row>
    <row r="1284" spans="1:21">
      <c r="A1284" s="1">
        <f t="shared" ref="A1284:B1284" si="1355">A1283</f>
        <v>26</v>
      </c>
      <c r="B1284" s="1">
        <f t="shared" si="1355"/>
        <v>0</v>
      </c>
      <c r="C1284" s="319"/>
      <c r="D1284" s="328" t="s">
        <v>92</v>
      </c>
      <c r="E1284" s="328"/>
      <c r="F1284" s="304" t="s">
        <v>77</v>
      </c>
      <c r="G1284" s="304"/>
      <c r="H1284" s="305"/>
      <c r="I1284" s="305"/>
      <c r="J1284" s="306"/>
      <c r="K1284" s="307"/>
      <c r="L1284" s="308">
        <f t="shared" ref="L1284:L1300" si="1356">H1284-J1284</f>
        <v>0</v>
      </c>
      <c r="M1284" s="309"/>
      <c r="N1284" s="167"/>
      <c r="O1284" s="167"/>
      <c r="P1284" s="167"/>
      <c r="Q1284" s="167"/>
      <c r="R1284" s="167"/>
      <c r="S1284" s="310"/>
      <c r="T1284" s="49" t="str">
        <f>HLOOKUP(F1256,リスト!$N$7:$AC$25,3,)</f>
        <v>対象</v>
      </c>
      <c r="U1284" s="47" t="str">
        <f t="shared" si="1354"/>
        <v/>
      </c>
    </row>
    <row r="1285" spans="1:21">
      <c r="A1285" s="1">
        <f t="shared" ref="A1285:B1285" si="1357">A1284</f>
        <v>26</v>
      </c>
      <c r="B1285" s="1">
        <f t="shared" si="1357"/>
        <v>0</v>
      </c>
      <c r="C1285" s="319"/>
      <c r="D1285" s="328"/>
      <c r="E1285" s="328"/>
      <c r="F1285" s="353" t="s">
        <v>78</v>
      </c>
      <c r="G1285" s="353"/>
      <c r="H1285" s="354"/>
      <c r="I1285" s="354"/>
      <c r="J1285" s="355"/>
      <c r="K1285" s="356"/>
      <c r="L1285" s="357">
        <f t="shared" si="1356"/>
        <v>0</v>
      </c>
      <c r="M1285" s="358"/>
      <c r="N1285" s="359"/>
      <c r="O1285" s="359"/>
      <c r="P1285" s="359"/>
      <c r="Q1285" s="359"/>
      <c r="R1285" s="359"/>
      <c r="S1285" s="360"/>
      <c r="T1285" s="49" t="str">
        <f>HLOOKUP(F1256,リスト!$N$7:$AC$25,4,)</f>
        <v>対象</v>
      </c>
      <c r="U1285" s="47" t="str">
        <f t="shared" si="1354"/>
        <v/>
      </c>
    </row>
    <row r="1286" spans="1:21">
      <c r="A1286" s="1">
        <f t="shared" ref="A1286:B1286" si="1358">A1285</f>
        <v>26</v>
      </c>
      <c r="B1286" s="1">
        <f t="shared" si="1358"/>
        <v>0</v>
      </c>
      <c r="C1286" s="319"/>
      <c r="D1286" s="328"/>
      <c r="E1286" s="328"/>
      <c r="F1286" s="311" t="s">
        <v>79</v>
      </c>
      <c r="G1286" s="311"/>
      <c r="H1286" s="312"/>
      <c r="I1286" s="312"/>
      <c r="J1286" s="313"/>
      <c r="K1286" s="314"/>
      <c r="L1286" s="315">
        <f t="shared" si="1356"/>
        <v>0</v>
      </c>
      <c r="M1286" s="316"/>
      <c r="N1286" s="168"/>
      <c r="O1286" s="168"/>
      <c r="P1286" s="168"/>
      <c r="Q1286" s="168"/>
      <c r="R1286" s="168"/>
      <c r="S1286" s="317"/>
      <c r="T1286" s="49" t="str">
        <f>HLOOKUP(F1256,リスト!$N$7:$AC$25,5,)</f>
        <v>対象</v>
      </c>
      <c r="U1286" s="47" t="str">
        <f t="shared" si="1354"/>
        <v/>
      </c>
    </row>
    <row r="1287" spans="1:21">
      <c r="A1287" s="1">
        <f t="shared" ref="A1287:B1287" si="1359">A1286</f>
        <v>26</v>
      </c>
      <c r="B1287" s="1">
        <f t="shared" si="1359"/>
        <v>0</v>
      </c>
      <c r="C1287" s="319"/>
      <c r="D1287" s="328" t="s">
        <v>93</v>
      </c>
      <c r="E1287" s="328"/>
      <c r="F1287" s="304" t="s">
        <v>80</v>
      </c>
      <c r="G1287" s="304"/>
      <c r="H1287" s="305"/>
      <c r="I1287" s="305"/>
      <c r="J1287" s="306"/>
      <c r="K1287" s="307"/>
      <c r="L1287" s="308">
        <f t="shared" si="1356"/>
        <v>0</v>
      </c>
      <c r="M1287" s="309"/>
      <c r="N1287" s="167"/>
      <c r="O1287" s="167"/>
      <c r="P1287" s="167"/>
      <c r="Q1287" s="167"/>
      <c r="R1287" s="167"/>
      <c r="S1287" s="310"/>
      <c r="T1287" s="49" t="str">
        <f>HLOOKUP(F1256,リスト!$N$7:$AC$25,6,)</f>
        <v>対象</v>
      </c>
      <c r="U1287" s="47" t="str">
        <f t="shared" si="1354"/>
        <v/>
      </c>
    </row>
    <row r="1288" spans="1:21">
      <c r="A1288" s="1">
        <f t="shared" ref="A1288:B1288" si="1360">A1287</f>
        <v>26</v>
      </c>
      <c r="B1288" s="1">
        <f t="shared" si="1360"/>
        <v>0</v>
      </c>
      <c r="C1288" s="319"/>
      <c r="D1288" s="328"/>
      <c r="E1288" s="328"/>
      <c r="F1288" s="353" t="s">
        <v>82</v>
      </c>
      <c r="G1288" s="353"/>
      <c r="H1288" s="354"/>
      <c r="I1288" s="354"/>
      <c r="J1288" s="355"/>
      <c r="K1288" s="356"/>
      <c r="L1288" s="357">
        <f t="shared" si="1356"/>
        <v>0</v>
      </c>
      <c r="M1288" s="358"/>
      <c r="N1288" s="359"/>
      <c r="O1288" s="359"/>
      <c r="P1288" s="359"/>
      <c r="Q1288" s="359"/>
      <c r="R1288" s="359"/>
      <c r="S1288" s="360"/>
      <c r="T1288" s="49" t="str">
        <f>HLOOKUP(F1256,リスト!$N$7:$AC$25,7,)</f>
        <v>対象外</v>
      </c>
      <c r="U1288" s="47" t="str">
        <f t="shared" si="1354"/>
        <v/>
      </c>
    </row>
    <row r="1289" spans="1:21" ht="14.4" customHeight="1">
      <c r="A1289" s="1">
        <f t="shared" ref="A1289:B1289" si="1361">A1288</f>
        <v>26</v>
      </c>
      <c r="B1289" s="1">
        <f t="shared" si="1361"/>
        <v>0</v>
      </c>
      <c r="C1289" s="319"/>
      <c r="D1289" s="328"/>
      <c r="E1289" s="328"/>
      <c r="F1289" s="353" t="s">
        <v>162</v>
      </c>
      <c r="G1289" s="353"/>
      <c r="H1289" s="354"/>
      <c r="I1289" s="354"/>
      <c r="J1289" s="355"/>
      <c r="K1289" s="356"/>
      <c r="L1289" s="357">
        <f t="shared" si="1356"/>
        <v>0</v>
      </c>
      <c r="M1289" s="358"/>
      <c r="N1289" s="359"/>
      <c r="O1289" s="359"/>
      <c r="P1289" s="359"/>
      <c r="Q1289" s="359"/>
      <c r="R1289" s="359"/>
      <c r="S1289" s="360"/>
      <c r="T1289" s="49" t="str">
        <f>HLOOKUP(F1256,リスト!$N$7:$AC$25,8,)</f>
        <v>対象</v>
      </c>
      <c r="U1289" s="47" t="str">
        <f t="shared" si="1354"/>
        <v/>
      </c>
    </row>
    <row r="1290" spans="1:21">
      <c r="A1290" s="1">
        <f t="shared" ref="A1290:B1290" si="1362">A1289</f>
        <v>26</v>
      </c>
      <c r="B1290" s="1">
        <f t="shared" si="1362"/>
        <v>0</v>
      </c>
      <c r="C1290" s="319"/>
      <c r="D1290" s="328"/>
      <c r="E1290" s="328"/>
      <c r="F1290" s="311" t="s">
        <v>83</v>
      </c>
      <c r="G1290" s="311"/>
      <c r="H1290" s="312"/>
      <c r="I1290" s="312"/>
      <c r="J1290" s="313"/>
      <c r="K1290" s="314"/>
      <c r="L1290" s="315">
        <f t="shared" si="1356"/>
        <v>0</v>
      </c>
      <c r="M1290" s="316"/>
      <c r="N1290" s="168"/>
      <c r="O1290" s="168"/>
      <c r="P1290" s="168"/>
      <c r="Q1290" s="168"/>
      <c r="R1290" s="168"/>
      <c r="S1290" s="317"/>
      <c r="T1290" s="49" t="str">
        <f>HLOOKUP(F1256,リスト!$N$7:$AC$25,9,)</f>
        <v>対象</v>
      </c>
      <c r="U1290" s="47" t="str">
        <f t="shared" si="1354"/>
        <v/>
      </c>
    </row>
    <row r="1291" spans="1:21">
      <c r="A1291" s="1">
        <f t="shared" ref="A1291:B1291" si="1363">A1290</f>
        <v>26</v>
      </c>
      <c r="B1291" s="1">
        <f t="shared" si="1363"/>
        <v>0</v>
      </c>
      <c r="C1291" s="319"/>
      <c r="D1291" s="328" t="s">
        <v>94</v>
      </c>
      <c r="E1291" s="328"/>
      <c r="F1291" s="304" t="s">
        <v>84</v>
      </c>
      <c r="G1291" s="304"/>
      <c r="H1291" s="305"/>
      <c r="I1291" s="305"/>
      <c r="J1291" s="306"/>
      <c r="K1291" s="307"/>
      <c r="L1291" s="308">
        <f t="shared" si="1356"/>
        <v>0</v>
      </c>
      <c r="M1291" s="309"/>
      <c r="N1291" s="167"/>
      <c r="O1291" s="167"/>
      <c r="P1291" s="167"/>
      <c r="Q1291" s="167"/>
      <c r="R1291" s="167"/>
      <c r="S1291" s="310"/>
      <c r="T1291" s="49" t="str">
        <f>HLOOKUP(F1256,リスト!$N$7:$AC$25,10,)</f>
        <v>対象</v>
      </c>
      <c r="U1291" s="47" t="str">
        <f t="shared" si="1354"/>
        <v/>
      </c>
    </row>
    <row r="1292" spans="1:21">
      <c r="A1292" s="1">
        <f t="shared" ref="A1292:B1292" si="1364">A1291</f>
        <v>26</v>
      </c>
      <c r="B1292" s="1">
        <f t="shared" si="1364"/>
        <v>0</v>
      </c>
      <c r="C1292" s="319"/>
      <c r="D1292" s="328"/>
      <c r="E1292" s="328"/>
      <c r="F1292" s="353" t="s">
        <v>85</v>
      </c>
      <c r="G1292" s="353"/>
      <c r="H1292" s="354"/>
      <c r="I1292" s="354"/>
      <c r="J1292" s="355"/>
      <c r="K1292" s="356"/>
      <c r="L1292" s="357">
        <f t="shared" si="1356"/>
        <v>0</v>
      </c>
      <c r="M1292" s="358"/>
      <c r="N1292" s="359"/>
      <c r="O1292" s="359"/>
      <c r="P1292" s="359"/>
      <c r="Q1292" s="359"/>
      <c r="R1292" s="359"/>
      <c r="S1292" s="360"/>
      <c r="T1292" s="49" t="str">
        <f>HLOOKUP(F1256,リスト!$N$7:$AC$25,11,)</f>
        <v>対象外</v>
      </c>
      <c r="U1292" s="47" t="str">
        <f t="shared" si="1354"/>
        <v/>
      </c>
    </row>
    <row r="1293" spans="1:21">
      <c r="A1293" s="1">
        <f t="shared" ref="A1293:B1293" si="1365">A1292</f>
        <v>26</v>
      </c>
      <c r="B1293" s="1">
        <f t="shared" si="1365"/>
        <v>0</v>
      </c>
      <c r="C1293" s="319"/>
      <c r="D1293" s="328"/>
      <c r="E1293" s="328"/>
      <c r="F1293" s="311" t="s">
        <v>86</v>
      </c>
      <c r="G1293" s="311"/>
      <c r="H1293" s="312"/>
      <c r="I1293" s="312"/>
      <c r="J1293" s="313"/>
      <c r="K1293" s="314"/>
      <c r="L1293" s="315">
        <f t="shared" si="1356"/>
        <v>0</v>
      </c>
      <c r="M1293" s="316"/>
      <c r="N1293" s="168"/>
      <c r="O1293" s="168"/>
      <c r="P1293" s="168"/>
      <c r="Q1293" s="168"/>
      <c r="R1293" s="168"/>
      <c r="S1293" s="317"/>
      <c r="T1293" s="49" t="str">
        <f>HLOOKUP(F1256,リスト!$N$7:$AC$25,12,)</f>
        <v>対象</v>
      </c>
      <c r="U1293" s="47" t="str">
        <f t="shared" si="1354"/>
        <v/>
      </c>
    </row>
    <row r="1294" spans="1:21">
      <c r="A1294" s="1">
        <f t="shared" ref="A1294:B1294" si="1366">A1293</f>
        <v>26</v>
      </c>
      <c r="B1294" s="1">
        <f t="shared" si="1366"/>
        <v>0</v>
      </c>
      <c r="C1294" s="319"/>
      <c r="D1294" s="328" t="s">
        <v>95</v>
      </c>
      <c r="E1294" s="328"/>
      <c r="F1294" s="328" t="s">
        <v>95</v>
      </c>
      <c r="G1294" s="328"/>
      <c r="H1294" s="347"/>
      <c r="I1294" s="347"/>
      <c r="J1294" s="348"/>
      <c r="K1294" s="349"/>
      <c r="L1294" s="350">
        <f t="shared" si="1356"/>
        <v>0</v>
      </c>
      <c r="M1294" s="351"/>
      <c r="N1294" s="128"/>
      <c r="O1294" s="128"/>
      <c r="P1294" s="128"/>
      <c r="Q1294" s="128"/>
      <c r="R1294" s="128"/>
      <c r="S1294" s="352"/>
      <c r="T1294" s="49" t="str">
        <f>HLOOKUP(F1256,リスト!$N$7:$AC$25,13,)</f>
        <v>対象外</v>
      </c>
      <c r="U1294" s="47" t="str">
        <f t="shared" si="1354"/>
        <v/>
      </c>
    </row>
    <row r="1295" spans="1:21">
      <c r="A1295" s="1">
        <f t="shared" ref="A1295:B1295" si="1367">A1294</f>
        <v>26</v>
      </c>
      <c r="B1295" s="1">
        <f t="shared" si="1367"/>
        <v>0</v>
      </c>
      <c r="C1295" s="319"/>
      <c r="D1295" s="327" t="s">
        <v>98</v>
      </c>
      <c r="E1295" s="328"/>
      <c r="F1295" s="304" t="s">
        <v>87</v>
      </c>
      <c r="G1295" s="304"/>
      <c r="H1295" s="305"/>
      <c r="I1295" s="305"/>
      <c r="J1295" s="306"/>
      <c r="K1295" s="307"/>
      <c r="L1295" s="308">
        <f t="shared" si="1356"/>
        <v>0</v>
      </c>
      <c r="M1295" s="309"/>
      <c r="N1295" s="167"/>
      <c r="O1295" s="167"/>
      <c r="P1295" s="167"/>
      <c r="Q1295" s="167"/>
      <c r="R1295" s="167"/>
      <c r="S1295" s="310"/>
      <c r="T1295" s="49" t="str">
        <f>HLOOKUP(F1256,リスト!$N$7:$AC$25,14,)</f>
        <v>対象</v>
      </c>
      <c r="U1295" s="47" t="str">
        <f t="shared" si="1354"/>
        <v/>
      </c>
    </row>
    <row r="1296" spans="1:21">
      <c r="A1296" s="1">
        <f t="shared" ref="A1296:B1296" si="1368">A1295</f>
        <v>26</v>
      </c>
      <c r="B1296" s="1">
        <f t="shared" si="1368"/>
        <v>0</v>
      </c>
      <c r="C1296" s="319"/>
      <c r="D1296" s="328"/>
      <c r="E1296" s="328"/>
      <c r="F1296" s="311" t="s">
        <v>88</v>
      </c>
      <c r="G1296" s="311"/>
      <c r="H1296" s="312"/>
      <c r="I1296" s="312"/>
      <c r="J1296" s="313"/>
      <c r="K1296" s="314"/>
      <c r="L1296" s="315">
        <f t="shared" si="1356"/>
        <v>0</v>
      </c>
      <c r="M1296" s="316"/>
      <c r="N1296" s="168"/>
      <c r="O1296" s="168"/>
      <c r="P1296" s="168"/>
      <c r="Q1296" s="168"/>
      <c r="R1296" s="168"/>
      <c r="S1296" s="317"/>
      <c r="T1296" s="49" t="str">
        <f>HLOOKUP(F1256,リスト!$N$7:$AC$25,15,)</f>
        <v>対象</v>
      </c>
      <c r="U1296" s="47" t="str">
        <f t="shared" si="1354"/>
        <v/>
      </c>
    </row>
    <row r="1297" spans="1:24">
      <c r="A1297" s="1">
        <f t="shared" ref="A1297:B1297" si="1369">A1296</f>
        <v>26</v>
      </c>
      <c r="B1297" s="1">
        <f t="shared" si="1369"/>
        <v>0</v>
      </c>
      <c r="C1297" s="319"/>
      <c r="D1297" s="346" t="s">
        <v>96</v>
      </c>
      <c r="E1297" s="346"/>
      <c r="F1297" s="328" t="s">
        <v>89</v>
      </c>
      <c r="G1297" s="328"/>
      <c r="H1297" s="347"/>
      <c r="I1297" s="347"/>
      <c r="J1297" s="348"/>
      <c r="K1297" s="349"/>
      <c r="L1297" s="350">
        <f t="shared" si="1356"/>
        <v>0</v>
      </c>
      <c r="M1297" s="351"/>
      <c r="N1297" s="128"/>
      <c r="O1297" s="128"/>
      <c r="P1297" s="128"/>
      <c r="Q1297" s="128"/>
      <c r="R1297" s="128"/>
      <c r="S1297" s="352"/>
      <c r="T1297" s="49" t="str">
        <f>HLOOKUP(F1256,リスト!$N$7:$AC$25,16,)</f>
        <v>対象</v>
      </c>
      <c r="U1297" s="47" t="str">
        <f t="shared" si="1354"/>
        <v/>
      </c>
    </row>
    <row r="1298" spans="1:24">
      <c r="A1298" s="1">
        <f t="shared" ref="A1298:B1298" si="1370">A1297</f>
        <v>26</v>
      </c>
      <c r="B1298" s="1">
        <f t="shared" si="1370"/>
        <v>0</v>
      </c>
      <c r="C1298" s="319"/>
      <c r="D1298" s="328" t="s">
        <v>97</v>
      </c>
      <c r="E1298" s="328"/>
      <c r="F1298" s="304" t="s">
        <v>90</v>
      </c>
      <c r="G1298" s="304"/>
      <c r="H1298" s="305"/>
      <c r="I1298" s="305"/>
      <c r="J1298" s="306"/>
      <c r="K1298" s="307"/>
      <c r="L1298" s="308">
        <f t="shared" si="1356"/>
        <v>0</v>
      </c>
      <c r="M1298" s="309"/>
      <c r="N1298" s="167"/>
      <c r="O1298" s="167"/>
      <c r="P1298" s="167"/>
      <c r="Q1298" s="167"/>
      <c r="R1298" s="167"/>
      <c r="S1298" s="310"/>
      <c r="T1298" s="49" t="str">
        <f>HLOOKUP(F1256,リスト!$N$7:$AC$25,17,)</f>
        <v>対象</v>
      </c>
      <c r="U1298" s="47" t="str">
        <f t="shared" si="1354"/>
        <v/>
      </c>
    </row>
    <row r="1299" spans="1:24">
      <c r="A1299" s="1">
        <f t="shared" ref="A1299:B1299" si="1371">A1298</f>
        <v>26</v>
      </c>
      <c r="B1299" s="1">
        <f t="shared" si="1371"/>
        <v>0</v>
      </c>
      <c r="C1299" s="319"/>
      <c r="D1299" s="328"/>
      <c r="E1299" s="328"/>
      <c r="F1299" s="311" t="s">
        <v>91</v>
      </c>
      <c r="G1299" s="311"/>
      <c r="H1299" s="312"/>
      <c r="I1299" s="312"/>
      <c r="J1299" s="313"/>
      <c r="K1299" s="314"/>
      <c r="L1299" s="315">
        <f t="shared" si="1356"/>
        <v>0</v>
      </c>
      <c r="M1299" s="316"/>
      <c r="N1299" s="168"/>
      <c r="O1299" s="168"/>
      <c r="P1299" s="168"/>
      <c r="Q1299" s="168"/>
      <c r="R1299" s="168"/>
      <c r="S1299" s="317"/>
      <c r="T1299" s="49" t="str">
        <f>HLOOKUP(F1256,リスト!$N$7:$AC$25,18,)</f>
        <v>対象外</v>
      </c>
      <c r="U1299" s="47" t="str">
        <f t="shared" si="1354"/>
        <v/>
      </c>
    </row>
    <row r="1300" spans="1:24" ht="15" thickBot="1">
      <c r="A1300" s="1">
        <f t="shared" ref="A1300:B1300" si="1372">A1299</f>
        <v>26</v>
      </c>
      <c r="B1300" s="1">
        <f t="shared" si="1372"/>
        <v>0</v>
      </c>
      <c r="C1300" s="319"/>
      <c r="D1300" s="329" t="s">
        <v>70</v>
      </c>
      <c r="E1300" s="329"/>
      <c r="F1300" s="329" t="s">
        <v>70</v>
      </c>
      <c r="G1300" s="329"/>
      <c r="H1300" s="330"/>
      <c r="I1300" s="330"/>
      <c r="J1300" s="331"/>
      <c r="K1300" s="332"/>
      <c r="L1300" s="333">
        <f t="shared" si="1356"/>
        <v>0</v>
      </c>
      <c r="M1300" s="334"/>
      <c r="N1300" s="335"/>
      <c r="O1300" s="335"/>
      <c r="P1300" s="335"/>
      <c r="Q1300" s="335"/>
      <c r="R1300" s="335"/>
      <c r="S1300" s="336"/>
      <c r="T1300" s="49" t="str">
        <f>HLOOKUP(F1256,リスト!$N$7:$AC$25,19,)</f>
        <v>対象</v>
      </c>
      <c r="U1300" s="47" t="str">
        <f t="shared" si="1354"/>
        <v/>
      </c>
    </row>
    <row r="1301" spans="1:24" ht="15.6" thickTop="1" thickBot="1">
      <c r="A1301" s="1">
        <f t="shared" ref="A1301:B1301" si="1373">A1300</f>
        <v>26</v>
      </c>
      <c r="B1301" s="1">
        <f t="shared" si="1373"/>
        <v>0</v>
      </c>
      <c r="C1301" s="320"/>
      <c r="D1301" s="337" t="s">
        <v>71</v>
      </c>
      <c r="E1301" s="338"/>
      <c r="F1301" s="338"/>
      <c r="G1301" s="339"/>
      <c r="H1301" s="340">
        <f>SUM(H1283:I1300)</f>
        <v>0</v>
      </c>
      <c r="I1301" s="340"/>
      <c r="J1301" s="341">
        <f t="shared" ref="J1301" si="1374">SUM(J1283:K1300)</f>
        <v>0</v>
      </c>
      <c r="K1301" s="342"/>
      <c r="L1301" s="342">
        <f t="shared" ref="L1301" si="1375">SUM(L1283:M1300)</f>
        <v>0</v>
      </c>
      <c r="M1301" s="343"/>
      <c r="N1301" s="344"/>
      <c r="O1301" s="344"/>
      <c r="P1301" s="344"/>
      <c r="Q1301" s="344"/>
      <c r="R1301" s="344"/>
      <c r="S1301" s="345"/>
      <c r="T1301" s="49"/>
    </row>
    <row r="1302" spans="1:24">
      <c r="A1302" s="1">
        <f>F1305</f>
        <v>27</v>
      </c>
      <c r="B1302" s="1">
        <f>IF(H1326&gt;0,1,0)</f>
        <v>0</v>
      </c>
      <c r="C1302" s="179" t="s">
        <v>41</v>
      </c>
      <c r="D1302" s="179"/>
      <c r="E1302" s="179"/>
      <c r="U1302" s="11" t="s">
        <v>43</v>
      </c>
      <c r="V1302" s="11" t="s">
        <v>157</v>
      </c>
    </row>
    <row r="1303" spans="1:24">
      <c r="A1303" s="1">
        <f>A1302</f>
        <v>27</v>
      </c>
      <c r="B1303" s="1">
        <f>B1302</f>
        <v>0</v>
      </c>
      <c r="C1303" s="223" t="str">
        <f>"トップスポーツクラブ強化事業　"&amp;基本!$G$24</f>
        <v>トップスポーツクラブ強化事業　事業計画書</v>
      </c>
      <c r="D1303" s="223"/>
      <c r="E1303" s="223"/>
      <c r="F1303" s="223"/>
      <c r="G1303" s="223"/>
      <c r="H1303" s="223"/>
      <c r="I1303" s="223"/>
      <c r="J1303" s="223"/>
      <c r="K1303" s="223"/>
      <c r="L1303" s="223"/>
      <c r="M1303" s="223"/>
      <c r="N1303" s="223"/>
      <c r="O1303" s="223"/>
      <c r="P1303" s="223"/>
      <c r="Q1303" s="223"/>
      <c r="R1303" s="223"/>
      <c r="S1303" s="223"/>
      <c r="U1303" s="16" t="str">
        <f t="shared" ref="U1303:V1306" si="1376">IF(U1253="","",U1253)</f>
        <v>トップスポーツクラブ強化事業</v>
      </c>
      <c r="V1303" s="16" t="str">
        <f t="shared" si="1376"/>
        <v>トップクラブ</v>
      </c>
    </row>
    <row r="1304" spans="1:24" ht="15" thickBot="1">
      <c r="A1304" s="1">
        <f t="shared" ref="A1304:B1304" si="1377">A1303</f>
        <v>27</v>
      </c>
      <c r="B1304" s="1">
        <f t="shared" si="1377"/>
        <v>0</v>
      </c>
      <c r="C1304" s="386" t="s">
        <v>42</v>
      </c>
      <c r="D1304" s="386"/>
      <c r="U1304" s="28" t="str">
        <f t="shared" si="1376"/>
        <v/>
      </c>
      <c r="V1304" s="28" t="str">
        <f t="shared" si="1376"/>
        <v/>
      </c>
    </row>
    <row r="1305" spans="1:24" ht="15" thickBot="1">
      <c r="A1305" s="1">
        <f t="shared" ref="A1305:B1305" si="1378">A1304</f>
        <v>27</v>
      </c>
      <c r="B1305" s="1">
        <f t="shared" si="1378"/>
        <v>0</v>
      </c>
      <c r="C1305" s="413" t="s">
        <v>44</v>
      </c>
      <c r="D1305" s="414"/>
      <c r="E1305" s="414"/>
      <c r="F1305" s="415">
        <f>F1255+1</f>
        <v>27</v>
      </c>
      <c r="G1305" s="416"/>
      <c r="U1305" s="28" t="str">
        <f t="shared" si="1376"/>
        <v/>
      </c>
      <c r="V1305" s="28" t="str">
        <f t="shared" si="1376"/>
        <v/>
      </c>
    </row>
    <row r="1306" spans="1:24">
      <c r="A1306" s="1">
        <f t="shared" ref="A1306:B1306" si="1379">A1305</f>
        <v>27</v>
      </c>
      <c r="B1306" s="1">
        <f t="shared" si="1379"/>
        <v>0</v>
      </c>
      <c r="C1306" s="417" t="s">
        <v>43</v>
      </c>
      <c r="D1306" s="361"/>
      <c r="E1306" s="361"/>
      <c r="F1306" s="418" t="s">
        <v>26</v>
      </c>
      <c r="G1306" s="418"/>
      <c r="H1306" s="418"/>
      <c r="I1306" s="418"/>
      <c r="J1306" s="418"/>
      <c r="K1306" s="418"/>
      <c r="L1306" s="418"/>
      <c r="M1306" s="361" t="s">
        <v>47</v>
      </c>
      <c r="N1306" s="361"/>
      <c r="O1306" s="361"/>
      <c r="P1306" s="418"/>
      <c r="Q1306" s="418"/>
      <c r="R1306" s="418"/>
      <c r="S1306" s="419"/>
      <c r="T1306" s="64" t="str">
        <f>IF(F1306="","",VLOOKUP(F1306,U1303:V1306,2,))</f>
        <v>トップクラブ</v>
      </c>
      <c r="U1306" s="18" t="str">
        <f t="shared" si="1376"/>
        <v/>
      </c>
      <c r="V1306" s="18" t="str">
        <f t="shared" si="1376"/>
        <v/>
      </c>
    </row>
    <row r="1307" spans="1:24">
      <c r="A1307" s="1">
        <f t="shared" ref="A1307:B1307" si="1380">A1306</f>
        <v>27</v>
      </c>
      <c r="B1307" s="1">
        <f t="shared" si="1380"/>
        <v>0</v>
      </c>
      <c r="C1307" s="404" t="s">
        <v>141</v>
      </c>
      <c r="D1307" s="405"/>
      <c r="E1307" s="403"/>
      <c r="F1307" s="406"/>
      <c r="G1307" s="407"/>
      <c r="H1307" s="407"/>
      <c r="I1307" s="407"/>
      <c r="J1307" s="407"/>
      <c r="K1307" s="407"/>
      <c r="L1307" s="407"/>
      <c r="M1307" s="407"/>
      <c r="N1307" s="407"/>
      <c r="O1307" s="407"/>
      <c r="P1307" s="407"/>
      <c r="Q1307" s="407"/>
      <c r="R1307" s="407"/>
      <c r="S1307" s="408"/>
      <c r="U1307" s="50"/>
    </row>
    <row r="1308" spans="1:24">
      <c r="A1308" s="1">
        <f t="shared" ref="A1308:B1308" si="1381">A1307</f>
        <v>27</v>
      </c>
      <c r="B1308" s="1">
        <f t="shared" si="1381"/>
        <v>0</v>
      </c>
      <c r="C1308" s="398" t="s">
        <v>45</v>
      </c>
      <c r="D1308" s="362"/>
      <c r="E1308" s="362"/>
      <c r="F1308" s="409"/>
      <c r="G1308" s="410"/>
      <c r="H1308" s="410"/>
      <c r="I1308" s="20" t="str">
        <f>IF(F1308="","～",IF(J1308="","","～"))</f>
        <v>～</v>
      </c>
      <c r="J1308" s="410"/>
      <c r="K1308" s="410"/>
      <c r="L1308" s="410"/>
      <c r="M1308" s="21" t="s">
        <v>46</v>
      </c>
      <c r="N1308" s="411" t="str">
        <f>IF(T1308=1,IF(F1308="","",IF(J1308="","",IF(F1308=J1308,"日帰り",(J1308-F1308)&amp;"泊"&amp;(J1308-F1308+1)&amp;"日"))),"")</f>
        <v/>
      </c>
      <c r="O1308" s="411"/>
      <c r="P1308" s="411"/>
      <c r="Q1308" s="13" t="s">
        <v>62</v>
      </c>
      <c r="R1308" s="192"/>
      <c r="S1308" s="412"/>
      <c r="T1308" s="48">
        <v>0</v>
      </c>
    </row>
    <row r="1309" spans="1:24">
      <c r="A1309" s="1">
        <f t="shared" ref="A1309:B1309" si="1382">A1308</f>
        <v>27</v>
      </c>
      <c r="B1309" s="1">
        <f t="shared" si="1382"/>
        <v>0</v>
      </c>
      <c r="C1309" s="398" t="s">
        <v>48</v>
      </c>
      <c r="D1309" s="387" t="s">
        <v>49</v>
      </c>
      <c r="E1309" s="387"/>
      <c r="F1309" s="399"/>
      <c r="G1309" s="399"/>
      <c r="H1309" s="399"/>
      <c r="I1309" s="399"/>
      <c r="J1309" s="399"/>
      <c r="K1309" s="399"/>
      <c r="L1309" s="399"/>
      <c r="M1309" s="399"/>
      <c r="N1309" s="399"/>
      <c r="O1309" s="399"/>
      <c r="P1309" s="399"/>
      <c r="Q1309" s="399"/>
      <c r="R1309" s="399"/>
      <c r="S1309" s="400"/>
      <c r="U1309" s="154" t="s">
        <v>47</v>
      </c>
      <c r="V1309" s="154"/>
      <c r="W1309" s="154"/>
      <c r="X1309" s="154"/>
    </row>
    <row r="1310" spans="1:24">
      <c r="A1310" s="1">
        <f t="shared" ref="A1310:B1310" si="1383">A1309</f>
        <v>27</v>
      </c>
      <c r="B1310" s="1">
        <f t="shared" si="1383"/>
        <v>0</v>
      </c>
      <c r="C1310" s="398"/>
      <c r="D1310" s="395" t="s">
        <v>7</v>
      </c>
      <c r="E1310" s="395"/>
      <c r="F1310" s="396"/>
      <c r="G1310" s="396"/>
      <c r="H1310" s="396"/>
      <c r="I1310" s="396"/>
      <c r="J1310" s="396"/>
      <c r="K1310" s="396"/>
      <c r="L1310" s="396"/>
      <c r="M1310" s="396"/>
      <c r="N1310" s="396"/>
      <c r="O1310" s="396"/>
      <c r="P1310" s="396"/>
      <c r="Q1310" s="396"/>
      <c r="R1310" s="396"/>
      <c r="S1310" s="397"/>
      <c r="U1310" s="61" t="str">
        <f>U1303</f>
        <v>トップスポーツクラブ強化事業</v>
      </c>
      <c r="V1310" s="61" t="str">
        <f>U1304</f>
        <v/>
      </c>
      <c r="W1310" s="61" t="str">
        <f>U1305</f>
        <v/>
      </c>
      <c r="X1310" s="61" t="str">
        <f>U1306</f>
        <v/>
      </c>
    </row>
    <row r="1311" spans="1:24">
      <c r="A1311" s="1">
        <f t="shared" ref="A1311:B1311" si="1384">A1310</f>
        <v>27</v>
      </c>
      <c r="B1311" s="1">
        <f t="shared" si="1384"/>
        <v>0</v>
      </c>
      <c r="C1311" s="398" t="s">
        <v>50</v>
      </c>
      <c r="D1311" s="387" t="s">
        <v>49</v>
      </c>
      <c r="E1311" s="387"/>
      <c r="F1311" s="399"/>
      <c r="G1311" s="399"/>
      <c r="H1311" s="399"/>
      <c r="I1311" s="399"/>
      <c r="J1311" s="399"/>
      <c r="K1311" s="399"/>
      <c r="L1311" s="399"/>
      <c r="M1311" s="399"/>
      <c r="N1311" s="399"/>
      <c r="O1311" s="399"/>
      <c r="P1311" s="399"/>
      <c r="Q1311" s="399"/>
      <c r="R1311" s="399"/>
      <c r="S1311" s="400"/>
      <c r="U1311" s="6" t="str">
        <f t="shared" ref="U1311:X1314" si="1385">IF(U1261="","",U1261)</f>
        <v>①強化活動</v>
      </c>
      <c r="V1311" s="6" t="str">
        <f t="shared" si="1385"/>
        <v/>
      </c>
      <c r="W1311" s="6" t="str">
        <f t="shared" si="1385"/>
        <v/>
      </c>
      <c r="X1311" s="6" t="str">
        <f t="shared" si="1385"/>
        <v/>
      </c>
    </row>
    <row r="1312" spans="1:24">
      <c r="A1312" s="1">
        <f t="shared" ref="A1312:B1312" si="1386">A1311</f>
        <v>27</v>
      </c>
      <c r="B1312" s="1">
        <f t="shared" si="1386"/>
        <v>0</v>
      </c>
      <c r="C1312" s="398"/>
      <c r="D1312" s="395" t="s">
        <v>7</v>
      </c>
      <c r="E1312" s="395"/>
      <c r="F1312" s="396"/>
      <c r="G1312" s="396"/>
      <c r="H1312" s="396"/>
      <c r="I1312" s="396"/>
      <c r="J1312" s="396"/>
      <c r="K1312" s="396"/>
      <c r="L1312" s="396"/>
      <c r="M1312" s="396"/>
      <c r="N1312" s="396"/>
      <c r="O1312" s="396"/>
      <c r="P1312" s="396"/>
      <c r="Q1312" s="396"/>
      <c r="R1312" s="396"/>
      <c r="S1312" s="397"/>
      <c r="U1312" s="8" t="str">
        <f t="shared" si="1385"/>
        <v>②トップ招へい</v>
      </c>
      <c r="V1312" s="8" t="str">
        <f t="shared" si="1385"/>
        <v/>
      </c>
      <c r="W1312" s="8" t="str">
        <f t="shared" si="1385"/>
        <v/>
      </c>
      <c r="X1312" s="8" t="str">
        <f t="shared" si="1385"/>
        <v/>
      </c>
    </row>
    <row r="1313" spans="1:24">
      <c r="A1313" s="1">
        <f t="shared" ref="A1313:B1313" si="1387">A1312</f>
        <v>27</v>
      </c>
      <c r="B1313" s="1">
        <f t="shared" si="1387"/>
        <v>0</v>
      </c>
      <c r="C1313" s="401" t="s">
        <v>51</v>
      </c>
      <c r="D1313" s="362" t="s">
        <v>52</v>
      </c>
      <c r="E1313" s="362"/>
      <c r="F1313" s="362" t="s">
        <v>55</v>
      </c>
      <c r="G1313" s="402"/>
      <c r="H1313" s="369" t="s">
        <v>56</v>
      </c>
      <c r="I1313" s="367"/>
      <c r="J1313" s="403" t="s">
        <v>57</v>
      </c>
      <c r="K1313" s="402"/>
      <c r="L1313" s="369" t="s">
        <v>58</v>
      </c>
      <c r="M1313" s="367"/>
      <c r="N1313" s="403" t="s">
        <v>59</v>
      </c>
      <c r="O1313" s="402"/>
      <c r="P1313" s="369" t="s">
        <v>60</v>
      </c>
      <c r="Q1313" s="362"/>
      <c r="R1313" s="403" t="s">
        <v>32</v>
      </c>
      <c r="S1313" s="366"/>
      <c r="U1313" s="8" t="str">
        <f t="shared" si="1385"/>
        <v/>
      </c>
      <c r="V1313" s="8" t="str">
        <f t="shared" si="1385"/>
        <v/>
      </c>
      <c r="W1313" s="8" t="str">
        <f t="shared" si="1385"/>
        <v/>
      </c>
      <c r="X1313" s="8" t="str">
        <f t="shared" si="1385"/>
        <v/>
      </c>
    </row>
    <row r="1314" spans="1:24">
      <c r="A1314" s="1">
        <f t="shared" ref="A1314:B1314" si="1388">A1313</f>
        <v>27</v>
      </c>
      <c r="B1314" s="1">
        <f t="shared" si="1388"/>
        <v>0</v>
      </c>
      <c r="C1314" s="398"/>
      <c r="D1314" s="387" t="s">
        <v>53</v>
      </c>
      <c r="E1314" s="387"/>
      <c r="F1314" s="51" t="s">
        <v>134</v>
      </c>
      <c r="G1314" s="22" t="s">
        <v>61</v>
      </c>
      <c r="H1314" s="53" t="s">
        <v>134</v>
      </c>
      <c r="I1314" s="23" t="s">
        <v>61</v>
      </c>
      <c r="J1314" s="55" t="s">
        <v>134</v>
      </c>
      <c r="K1314" s="22" t="s">
        <v>61</v>
      </c>
      <c r="L1314" s="53" t="s">
        <v>134</v>
      </c>
      <c r="M1314" s="23" t="s">
        <v>61</v>
      </c>
      <c r="N1314" s="55" t="s">
        <v>134</v>
      </c>
      <c r="O1314" s="22" t="s">
        <v>61</v>
      </c>
      <c r="P1314" s="53" t="s">
        <v>134</v>
      </c>
      <c r="Q1314" s="24" t="s">
        <v>61</v>
      </c>
      <c r="R1314" s="22">
        <f>指導者!AJ$35</f>
        <v>0</v>
      </c>
      <c r="S1314" s="29" t="s">
        <v>61</v>
      </c>
      <c r="U1314" s="10" t="str">
        <f t="shared" si="1385"/>
        <v/>
      </c>
      <c r="V1314" s="10" t="str">
        <f t="shared" si="1385"/>
        <v/>
      </c>
      <c r="W1314" s="10" t="str">
        <f t="shared" si="1385"/>
        <v/>
      </c>
      <c r="X1314" s="10" t="str">
        <f t="shared" si="1385"/>
        <v/>
      </c>
    </row>
    <row r="1315" spans="1:24">
      <c r="A1315" s="1">
        <f t="shared" ref="A1315:B1315" si="1389">A1314</f>
        <v>27</v>
      </c>
      <c r="B1315" s="1">
        <f t="shared" si="1389"/>
        <v>0</v>
      </c>
      <c r="C1315" s="398"/>
      <c r="D1315" s="395" t="s">
        <v>54</v>
      </c>
      <c r="E1315" s="395"/>
      <c r="F1315" s="52" t="s">
        <v>134</v>
      </c>
      <c r="G1315" s="25" t="s">
        <v>61</v>
      </c>
      <c r="H1315" s="54" t="s">
        <v>134</v>
      </c>
      <c r="I1315" s="26" t="s">
        <v>61</v>
      </c>
      <c r="J1315" s="56" t="s">
        <v>134</v>
      </c>
      <c r="K1315" s="25" t="s">
        <v>61</v>
      </c>
      <c r="L1315" s="54" t="s">
        <v>134</v>
      </c>
      <c r="M1315" s="26" t="s">
        <v>61</v>
      </c>
      <c r="N1315" s="56" t="s">
        <v>134</v>
      </c>
      <c r="O1315" s="25" t="s">
        <v>61</v>
      </c>
      <c r="P1315" s="54" t="s">
        <v>134</v>
      </c>
      <c r="Q1315" s="27" t="s">
        <v>61</v>
      </c>
      <c r="R1315" s="25">
        <f>選手!AJ$332</f>
        <v>0</v>
      </c>
      <c r="S1315" s="30" t="s">
        <v>61</v>
      </c>
    </row>
    <row r="1316" spans="1:24">
      <c r="A1316" s="1">
        <f t="shared" ref="A1316:B1316" si="1390">A1315</f>
        <v>27</v>
      </c>
      <c r="B1316" s="1">
        <f t="shared" si="1390"/>
        <v>0</v>
      </c>
      <c r="C1316" s="370" t="s">
        <v>63</v>
      </c>
      <c r="D1316" s="371"/>
      <c r="E1316" s="372"/>
      <c r="F1316" s="287"/>
      <c r="G1316" s="379"/>
      <c r="H1316" s="379"/>
      <c r="I1316" s="379"/>
      <c r="J1316" s="379"/>
      <c r="K1316" s="379"/>
      <c r="L1316" s="379"/>
      <c r="M1316" s="379"/>
      <c r="N1316" s="379"/>
      <c r="O1316" s="379"/>
      <c r="P1316" s="379"/>
      <c r="Q1316" s="379"/>
      <c r="R1316" s="379"/>
      <c r="S1316" s="380"/>
    </row>
    <row r="1317" spans="1:24">
      <c r="A1317" s="1">
        <f t="shared" ref="A1317:B1317" si="1391">A1316</f>
        <v>27</v>
      </c>
      <c r="B1317" s="1">
        <f t="shared" si="1391"/>
        <v>0</v>
      </c>
      <c r="C1317" s="373"/>
      <c r="D1317" s="374"/>
      <c r="E1317" s="375"/>
      <c r="F1317" s="289"/>
      <c r="G1317" s="381"/>
      <c r="H1317" s="381"/>
      <c r="I1317" s="381"/>
      <c r="J1317" s="381"/>
      <c r="K1317" s="381"/>
      <c r="L1317" s="381"/>
      <c r="M1317" s="381"/>
      <c r="N1317" s="381"/>
      <c r="O1317" s="381"/>
      <c r="P1317" s="381"/>
      <c r="Q1317" s="381"/>
      <c r="R1317" s="381"/>
      <c r="S1317" s="382"/>
    </row>
    <row r="1318" spans="1:24">
      <c r="A1318" s="1">
        <f t="shared" ref="A1318:B1318" si="1392">A1317</f>
        <v>27</v>
      </c>
      <c r="B1318" s="1">
        <f t="shared" si="1392"/>
        <v>0</v>
      </c>
      <c r="C1318" s="373"/>
      <c r="D1318" s="374"/>
      <c r="E1318" s="375"/>
      <c r="F1318" s="289"/>
      <c r="G1318" s="381"/>
      <c r="H1318" s="381"/>
      <c r="I1318" s="381"/>
      <c r="J1318" s="381"/>
      <c r="K1318" s="381"/>
      <c r="L1318" s="381"/>
      <c r="M1318" s="381"/>
      <c r="N1318" s="381"/>
      <c r="O1318" s="381"/>
      <c r="P1318" s="381"/>
      <c r="Q1318" s="381"/>
      <c r="R1318" s="381"/>
      <c r="S1318" s="382"/>
    </row>
    <row r="1319" spans="1:24">
      <c r="A1319" s="1">
        <f t="shared" ref="A1319:B1319" si="1393">A1318</f>
        <v>27</v>
      </c>
      <c r="B1319" s="1">
        <f t="shared" si="1393"/>
        <v>0</v>
      </c>
      <c r="C1319" s="373"/>
      <c r="D1319" s="374"/>
      <c r="E1319" s="375"/>
      <c r="F1319" s="289"/>
      <c r="G1319" s="381"/>
      <c r="H1319" s="381"/>
      <c r="I1319" s="381"/>
      <c r="J1319" s="381"/>
      <c r="K1319" s="381"/>
      <c r="L1319" s="381"/>
      <c r="M1319" s="381"/>
      <c r="N1319" s="381"/>
      <c r="O1319" s="381"/>
      <c r="P1319" s="381"/>
      <c r="Q1319" s="381"/>
      <c r="R1319" s="381"/>
      <c r="S1319" s="382"/>
    </row>
    <row r="1320" spans="1:24">
      <c r="A1320" s="1">
        <f t="shared" ref="A1320:B1320" si="1394">A1319</f>
        <v>27</v>
      </c>
      <c r="B1320" s="1">
        <f t="shared" si="1394"/>
        <v>0</v>
      </c>
      <c r="C1320" s="373"/>
      <c r="D1320" s="374"/>
      <c r="E1320" s="375"/>
      <c r="F1320" s="289"/>
      <c r="G1320" s="381"/>
      <c r="H1320" s="381"/>
      <c r="I1320" s="381"/>
      <c r="J1320" s="381"/>
      <c r="K1320" s="381"/>
      <c r="L1320" s="381"/>
      <c r="M1320" s="381"/>
      <c r="N1320" s="381"/>
      <c r="O1320" s="381"/>
      <c r="P1320" s="381"/>
      <c r="Q1320" s="381"/>
      <c r="R1320" s="381"/>
      <c r="S1320" s="382"/>
    </row>
    <row r="1321" spans="1:24">
      <c r="A1321" s="1">
        <f t="shared" ref="A1321:B1321" si="1395">A1320</f>
        <v>27</v>
      </c>
      <c r="B1321" s="1">
        <f t="shared" si="1395"/>
        <v>0</v>
      </c>
      <c r="C1321" s="373"/>
      <c r="D1321" s="374"/>
      <c r="E1321" s="375"/>
      <c r="F1321" s="289"/>
      <c r="G1321" s="381"/>
      <c r="H1321" s="381"/>
      <c r="I1321" s="381"/>
      <c r="J1321" s="381"/>
      <c r="K1321" s="381"/>
      <c r="L1321" s="381"/>
      <c r="M1321" s="381"/>
      <c r="N1321" s="381"/>
      <c r="O1321" s="381"/>
      <c r="P1321" s="381"/>
      <c r="Q1321" s="381"/>
      <c r="R1321" s="381"/>
      <c r="S1321" s="382"/>
    </row>
    <row r="1322" spans="1:24" ht="15" thickBot="1">
      <c r="A1322" s="1">
        <f t="shared" ref="A1322:B1322" si="1396">A1321</f>
        <v>27</v>
      </c>
      <c r="B1322" s="1">
        <f t="shared" si="1396"/>
        <v>0</v>
      </c>
      <c r="C1322" s="376"/>
      <c r="D1322" s="377"/>
      <c r="E1322" s="378"/>
      <c r="F1322" s="383"/>
      <c r="G1322" s="384"/>
      <c r="H1322" s="384"/>
      <c r="I1322" s="384"/>
      <c r="J1322" s="384"/>
      <c r="K1322" s="384"/>
      <c r="L1322" s="384"/>
      <c r="M1322" s="384"/>
      <c r="N1322" s="384"/>
      <c r="O1322" s="384"/>
      <c r="P1322" s="384"/>
      <c r="Q1322" s="384"/>
      <c r="R1322" s="384"/>
      <c r="S1322" s="385"/>
    </row>
    <row r="1323" spans="1:24">
      <c r="A1323" s="1">
        <f t="shared" ref="A1323:B1323" si="1397">A1322</f>
        <v>27</v>
      </c>
      <c r="B1323" s="1">
        <f t="shared" si="1397"/>
        <v>0</v>
      </c>
    </row>
    <row r="1324" spans="1:24" ht="15" thickBot="1">
      <c r="A1324" s="1">
        <f t="shared" ref="A1324:B1324" si="1398">A1323</f>
        <v>27</v>
      </c>
      <c r="B1324" s="1">
        <f t="shared" si="1398"/>
        <v>0</v>
      </c>
      <c r="C1324" s="386" t="s">
        <v>64</v>
      </c>
      <c r="D1324" s="386"/>
      <c r="Q1324" s="323" t="s">
        <v>65</v>
      </c>
      <c r="R1324" s="323"/>
      <c r="S1324" s="323"/>
    </row>
    <row r="1325" spans="1:24">
      <c r="A1325" s="1">
        <f t="shared" ref="A1325:B1325" si="1399">A1324</f>
        <v>27</v>
      </c>
      <c r="B1325" s="1">
        <f t="shared" si="1399"/>
        <v>0</v>
      </c>
      <c r="C1325" s="318" t="s">
        <v>66</v>
      </c>
      <c r="D1325" s="361" t="s">
        <v>67</v>
      </c>
      <c r="E1325" s="361"/>
      <c r="F1325" s="361"/>
      <c r="G1325" s="361"/>
      <c r="H1325" s="361" t="s">
        <v>72</v>
      </c>
      <c r="I1325" s="361"/>
      <c r="J1325" s="361" t="s">
        <v>11</v>
      </c>
      <c r="K1325" s="361"/>
      <c r="L1325" s="361"/>
      <c r="M1325" s="361"/>
      <c r="N1325" s="361"/>
      <c r="O1325" s="361"/>
      <c r="P1325" s="361"/>
      <c r="Q1325" s="361"/>
      <c r="R1325" s="361"/>
      <c r="S1325" s="365"/>
    </row>
    <row r="1326" spans="1:24">
      <c r="A1326" s="1">
        <f t="shared" ref="A1326:B1326" si="1400">A1325</f>
        <v>27</v>
      </c>
      <c r="B1326" s="1">
        <f t="shared" si="1400"/>
        <v>0</v>
      </c>
      <c r="C1326" s="319"/>
      <c r="D1326" s="387" t="s">
        <v>68</v>
      </c>
      <c r="E1326" s="387"/>
      <c r="F1326" s="387"/>
      <c r="G1326" s="387"/>
      <c r="H1326" s="388">
        <f>J1351</f>
        <v>0</v>
      </c>
      <c r="I1326" s="388"/>
      <c r="J1326" s="167"/>
      <c r="K1326" s="167"/>
      <c r="L1326" s="167"/>
      <c r="M1326" s="167"/>
      <c r="N1326" s="167"/>
      <c r="O1326" s="167"/>
      <c r="P1326" s="167"/>
      <c r="Q1326" s="167"/>
      <c r="R1326" s="167"/>
      <c r="S1326" s="310"/>
    </row>
    <row r="1327" spans="1:24">
      <c r="A1327" s="1">
        <f t="shared" ref="A1327:B1327" si="1401">A1326</f>
        <v>27</v>
      </c>
      <c r="B1327" s="1">
        <f t="shared" si="1401"/>
        <v>0</v>
      </c>
      <c r="C1327" s="319"/>
      <c r="D1327" s="389" t="s">
        <v>135</v>
      </c>
      <c r="E1327" s="389"/>
      <c r="F1327" s="389"/>
      <c r="G1327" s="389"/>
      <c r="H1327" s="354"/>
      <c r="I1327" s="354"/>
      <c r="J1327" s="359"/>
      <c r="K1327" s="359"/>
      <c r="L1327" s="359"/>
      <c r="M1327" s="359"/>
      <c r="N1327" s="359"/>
      <c r="O1327" s="359"/>
      <c r="P1327" s="359"/>
      <c r="Q1327" s="359"/>
      <c r="R1327" s="359"/>
      <c r="S1327" s="360"/>
    </row>
    <row r="1328" spans="1:24">
      <c r="A1328" s="1">
        <f t="shared" ref="A1328:B1328" si="1402">A1327</f>
        <v>27</v>
      </c>
      <c r="B1328" s="1">
        <f t="shared" si="1402"/>
        <v>0</v>
      </c>
      <c r="C1328" s="319"/>
      <c r="D1328" s="389" t="s">
        <v>69</v>
      </c>
      <c r="E1328" s="389"/>
      <c r="F1328" s="389"/>
      <c r="G1328" s="389"/>
      <c r="H1328" s="354"/>
      <c r="I1328" s="354"/>
      <c r="J1328" s="359"/>
      <c r="K1328" s="359"/>
      <c r="L1328" s="359"/>
      <c r="M1328" s="359"/>
      <c r="N1328" s="359"/>
      <c r="O1328" s="359"/>
      <c r="P1328" s="359"/>
      <c r="Q1328" s="359"/>
      <c r="R1328" s="359"/>
      <c r="S1328" s="360"/>
    </row>
    <row r="1329" spans="1:21" ht="15" thickBot="1">
      <c r="A1329" s="1">
        <f t="shared" ref="A1329:B1329" si="1403">A1328</f>
        <v>27</v>
      </c>
      <c r="B1329" s="1">
        <f t="shared" si="1403"/>
        <v>0</v>
      </c>
      <c r="C1329" s="319"/>
      <c r="D1329" s="390" t="s">
        <v>70</v>
      </c>
      <c r="E1329" s="390"/>
      <c r="F1329" s="390"/>
      <c r="G1329" s="390"/>
      <c r="H1329" s="391">
        <f>H1351-SUM(H1326:I1328)</f>
        <v>0</v>
      </c>
      <c r="I1329" s="391"/>
      <c r="J1329" s="392"/>
      <c r="K1329" s="392"/>
      <c r="L1329" s="392"/>
      <c r="M1329" s="392"/>
      <c r="N1329" s="392"/>
      <c r="O1329" s="392"/>
      <c r="P1329" s="392"/>
      <c r="Q1329" s="392"/>
      <c r="R1329" s="392"/>
      <c r="S1329" s="393"/>
    </row>
    <row r="1330" spans="1:21" ht="15.6" thickTop="1" thickBot="1">
      <c r="A1330" s="1">
        <f t="shared" ref="A1330:B1330" si="1404">A1329</f>
        <v>27</v>
      </c>
      <c r="B1330" s="1">
        <f t="shared" si="1404"/>
        <v>0</v>
      </c>
      <c r="C1330" s="320"/>
      <c r="D1330" s="394" t="s">
        <v>71</v>
      </c>
      <c r="E1330" s="394"/>
      <c r="F1330" s="394"/>
      <c r="G1330" s="394"/>
      <c r="H1330" s="340">
        <f>SUM(H1326:I1329)</f>
        <v>0</v>
      </c>
      <c r="I1330" s="340"/>
      <c r="J1330" s="344"/>
      <c r="K1330" s="344"/>
      <c r="L1330" s="344"/>
      <c r="M1330" s="344"/>
      <c r="N1330" s="344"/>
      <c r="O1330" s="344"/>
      <c r="P1330" s="344"/>
      <c r="Q1330" s="344"/>
      <c r="R1330" s="344"/>
      <c r="S1330" s="345"/>
    </row>
    <row r="1331" spans="1:21">
      <c r="A1331" s="1">
        <f t="shared" ref="A1331:B1331" si="1405">A1330</f>
        <v>27</v>
      </c>
      <c r="B1331" s="1">
        <f t="shared" si="1405"/>
        <v>0</v>
      </c>
      <c r="C1331" s="318" t="s">
        <v>164</v>
      </c>
      <c r="D1331" s="361" t="s">
        <v>67</v>
      </c>
      <c r="E1331" s="361"/>
      <c r="F1331" s="361" t="s">
        <v>76</v>
      </c>
      <c r="G1331" s="361"/>
      <c r="H1331" s="361" t="s">
        <v>72</v>
      </c>
      <c r="I1331" s="363"/>
      <c r="J1331" s="364"/>
      <c r="K1331" s="361"/>
      <c r="L1331" s="361"/>
      <c r="M1331" s="361"/>
      <c r="N1331" s="361" t="s">
        <v>75</v>
      </c>
      <c r="O1331" s="361"/>
      <c r="P1331" s="361"/>
      <c r="Q1331" s="361"/>
      <c r="R1331" s="361"/>
      <c r="S1331" s="365"/>
    </row>
    <row r="1332" spans="1:21">
      <c r="A1332" s="1">
        <f t="shared" ref="A1332:B1332" si="1406">A1331</f>
        <v>27</v>
      </c>
      <c r="B1332" s="1">
        <f t="shared" si="1406"/>
        <v>0</v>
      </c>
      <c r="C1332" s="319"/>
      <c r="D1332" s="362"/>
      <c r="E1332" s="362"/>
      <c r="F1332" s="362"/>
      <c r="G1332" s="362"/>
      <c r="H1332" s="362"/>
      <c r="I1332" s="362"/>
      <c r="J1332" s="367" t="s">
        <v>73</v>
      </c>
      <c r="K1332" s="368"/>
      <c r="L1332" s="368" t="s">
        <v>74</v>
      </c>
      <c r="M1332" s="369"/>
      <c r="N1332" s="362"/>
      <c r="O1332" s="362"/>
      <c r="P1332" s="362"/>
      <c r="Q1332" s="362"/>
      <c r="R1332" s="362"/>
      <c r="S1332" s="366"/>
    </row>
    <row r="1333" spans="1:21">
      <c r="A1333" s="1">
        <f t="shared" ref="A1333:B1333" si="1407">A1332</f>
        <v>27</v>
      </c>
      <c r="B1333" s="1">
        <f t="shared" si="1407"/>
        <v>0</v>
      </c>
      <c r="C1333" s="319"/>
      <c r="D1333" s="328" t="s">
        <v>81</v>
      </c>
      <c r="E1333" s="328"/>
      <c r="F1333" s="328" t="s">
        <v>81</v>
      </c>
      <c r="G1333" s="328"/>
      <c r="H1333" s="347"/>
      <c r="I1333" s="347"/>
      <c r="J1333" s="348"/>
      <c r="K1333" s="349"/>
      <c r="L1333" s="350">
        <f>H1333-J1333</f>
        <v>0</v>
      </c>
      <c r="M1333" s="351"/>
      <c r="N1333" s="128"/>
      <c r="O1333" s="128"/>
      <c r="P1333" s="128"/>
      <c r="Q1333" s="128"/>
      <c r="R1333" s="128"/>
      <c r="S1333" s="352"/>
      <c r="T1333" s="49" t="str">
        <f>HLOOKUP(F1306,リスト!$N$7:$AC$25,2,)</f>
        <v>対象外</v>
      </c>
      <c r="U1333" s="47" t="str">
        <f t="shared" ref="U1333:U1350" si="1408">IF(T1333="対象外",IF(J1333&gt;0,"補助対象外経費です!!",""),"")</f>
        <v/>
      </c>
    </row>
    <row r="1334" spans="1:21">
      <c r="A1334" s="1">
        <f t="shared" ref="A1334:B1334" si="1409">A1333</f>
        <v>27</v>
      </c>
      <c r="B1334" s="1">
        <f t="shared" si="1409"/>
        <v>0</v>
      </c>
      <c r="C1334" s="319"/>
      <c r="D1334" s="328" t="s">
        <v>92</v>
      </c>
      <c r="E1334" s="328"/>
      <c r="F1334" s="304" t="s">
        <v>77</v>
      </c>
      <c r="G1334" s="304"/>
      <c r="H1334" s="305"/>
      <c r="I1334" s="305"/>
      <c r="J1334" s="306"/>
      <c r="K1334" s="307"/>
      <c r="L1334" s="308">
        <f t="shared" ref="L1334:L1350" si="1410">H1334-J1334</f>
        <v>0</v>
      </c>
      <c r="M1334" s="309"/>
      <c r="N1334" s="167"/>
      <c r="O1334" s="167"/>
      <c r="P1334" s="167"/>
      <c r="Q1334" s="167"/>
      <c r="R1334" s="167"/>
      <c r="S1334" s="310"/>
      <c r="T1334" s="49" t="str">
        <f>HLOOKUP(F1306,リスト!$N$7:$AC$25,3,)</f>
        <v>対象</v>
      </c>
      <c r="U1334" s="47" t="str">
        <f t="shared" si="1408"/>
        <v/>
      </c>
    </row>
    <row r="1335" spans="1:21">
      <c r="A1335" s="1">
        <f t="shared" ref="A1335:B1335" si="1411">A1334</f>
        <v>27</v>
      </c>
      <c r="B1335" s="1">
        <f t="shared" si="1411"/>
        <v>0</v>
      </c>
      <c r="C1335" s="319"/>
      <c r="D1335" s="328"/>
      <c r="E1335" s="328"/>
      <c r="F1335" s="353" t="s">
        <v>78</v>
      </c>
      <c r="G1335" s="353"/>
      <c r="H1335" s="354"/>
      <c r="I1335" s="354"/>
      <c r="J1335" s="355"/>
      <c r="K1335" s="356"/>
      <c r="L1335" s="357">
        <f t="shared" si="1410"/>
        <v>0</v>
      </c>
      <c r="M1335" s="358"/>
      <c r="N1335" s="359"/>
      <c r="O1335" s="359"/>
      <c r="P1335" s="359"/>
      <c r="Q1335" s="359"/>
      <c r="R1335" s="359"/>
      <c r="S1335" s="360"/>
      <c r="T1335" s="49" t="str">
        <f>HLOOKUP(F1306,リスト!$N$7:$AC$25,4,)</f>
        <v>対象</v>
      </c>
      <c r="U1335" s="47" t="str">
        <f t="shared" si="1408"/>
        <v/>
      </c>
    </row>
    <row r="1336" spans="1:21">
      <c r="A1336" s="1">
        <f t="shared" ref="A1336:B1336" si="1412">A1335</f>
        <v>27</v>
      </c>
      <c r="B1336" s="1">
        <f t="shared" si="1412"/>
        <v>0</v>
      </c>
      <c r="C1336" s="319"/>
      <c r="D1336" s="328"/>
      <c r="E1336" s="328"/>
      <c r="F1336" s="311" t="s">
        <v>79</v>
      </c>
      <c r="G1336" s="311"/>
      <c r="H1336" s="312"/>
      <c r="I1336" s="312"/>
      <c r="J1336" s="313"/>
      <c r="K1336" s="314"/>
      <c r="L1336" s="315">
        <f t="shared" si="1410"/>
        <v>0</v>
      </c>
      <c r="M1336" s="316"/>
      <c r="N1336" s="168"/>
      <c r="O1336" s="168"/>
      <c r="P1336" s="168"/>
      <c r="Q1336" s="168"/>
      <c r="R1336" s="168"/>
      <c r="S1336" s="317"/>
      <c r="T1336" s="49" t="str">
        <f>HLOOKUP(F1306,リスト!$N$7:$AC$25,5,)</f>
        <v>対象</v>
      </c>
      <c r="U1336" s="47" t="str">
        <f t="shared" si="1408"/>
        <v/>
      </c>
    </row>
    <row r="1337" spans="1:21">
      <c r="A1337" s="1">
        <f t="shared" ref="A1337:B1337" si="1413">A1336</f>
        <v>27</v>
      </c>
      <c r="B1337" s="1">
        <f t="shared" si="1413"/>
        <v>0</v>
      </c>
      <c r="C1337" s="319"/>
      <c r="D1337" s="328" t="s">
        <v>93</v>
      </c>
      <c r="E1337" s="328"/>
      <c r="F1337" s="304" t="s">
        <v>80</v>
      </c>
      <c r="G1337" s="304"/>
      <c r="H1337" s="305"/>
      <c r="I1337" s="305"/>
      <c r="J1337" s="306"/>
      <c r="K1337" s="307"/>
      <c r="L1337" s="308">
        <f t="shared" si="1410"/>
        <v>0</v>
      </c>
      <c r="M1337" s="309"/>
      <c r="N1337" s="167"/>
      <c r="O1337" s="167"/>
      <c r="P1337" s="167"/>
      <c r="Q1337" s="167"/>
      <c r="R1337" s="167"/>
      <c r="S1337" s="310"/>
      <c r="T1337" s="49" t="str">
        <f>HLOOKUP(F1306,リスト!$N$7:$AC$25,6,)</f>
        <v>対象</v>
      </c>
      <c r="U1337" s="47" t="str">
        <f t="shared" si="1408"/>
        <v/>
      </c>
    </row>
    <row r="1338" spans="1:21">
      <c r="A1338" s="1">
        <f t="shared" ref="A1338:B1338" si="1414">A1337</f>
        <v>27</v>
      </c>
      <c r="B1338" s="1">
        <f t="shared" si="1414"/>
        <v>0</v>
      </c>
      <c r="C1338" s="319"/>
      <c r="D1338" s="328"/>
      <c r="E1338" s="328"/>
      <c r="F1338" s="353" t="s">
        <v>82</v>
      </c>
      <c r="G1338" s="353"/>
      <c r="H1338" s="354"/>
      <c r="I1338" s="354"/>
      <c r="J1338" s="355"/>
      <c r="K1338" s="356"/>
      <c r="L1338" s="357">
        <f t="shared" si="1410"/>
        <v>0</v>
      </c>
      <c r="M1338" s="358"/>
      <c r="N1338" s="359"/>
      <c r="O1338" s="359"/>
      <c r="P1338" s="359"/>
      <c r="Q1338" s="359"/>
      <c r="R1338" s="359"/>
      <c r="S1338" s="360"/>
      <c r="T1338" s="49" t="str">
        <f>HLOOKUP(F1306,リスト!$N$7:$AC$25,7,)</f>
        <v>対象外</v>
      </c>
      <c r="U1338" s="47" t="str">
        <f t="shared" si="1408"/>
        <v/>
      </c>
    </row>
    <row r="1339" spans="1:21" ht="14.4" customHeight="1">
      <c r="A1339" s="1">
        <f t="shared" ref="A1339:B1339" si="1415">A1338</f>
        <v>27</v>
      </c>
      <c r="B1339" s="1">
        <f t="shared" si="1415"/>
        <v>0</v>
      </c>
      <c r="C1339" s="319"/>
      <c r="D1339" s="328"/>
      <c r="E1339" s="328"/>
      <c r="F1339" s="353" t="s">
        <v>162</v>
      </c>
      <c r="G1339" s="353"/>
      <c r="H1339" s="354"/>
      <c r="I1339" s="354"/>
      <c r="J1339" s="355"/>
      <c r="K1339" s="356"/>
      <c r="L1339" s="357">
        <f t="shared" si="1410"/>
        <v>0</v>
      </c>
      <c r="M1339" s="358"/>
      <c r="N1339" s="359"/>
      <c r="O1339" s="359"/>
      <c r="P1339" s="359"/>
      <c r="Q1339" s="359"/>
      <c r="R1339" s="359"/>
      <c r="S1339" s="360"/>
      <c r="T1339" s="49" t="str">
        <f>HLOOKUP(F1306,リスト!$N$7:$AC$25,8,)</f>
        <v>対象</v>
      </c>
      <c r="U1339" s="47" t="str">
        <f t="shared" si="1408"/>
        <v/>
      </c>
    </row>
    <row r="1340" spans="1:21">
      <c r="A1340" s="1">
        <f t="shared" ref="A1340:B1340" si="1416">A1339</f>
        <v>27</v>
      </c>
      <c r="B1340" s="1">
        <f t="shared" si="1416"/>
        <v>0</v>
      </c>
      <c r="C1340" s="319"/>
      <c r="D1340" s="328"/>
      <c r="E1340" s="328"/>
      <c r="F1340" s="311" t="s">
        <v>83</v>
      </c>
      <c r="G1340" s="311"/>
      <c r="H1340" s="312"/>
      <c r="I1340" s="312"/>
      <c r="J1340" s="313"/>
      <c r="K1340" s="314"/>
      <c r="L1340" s="315">
        <f t="shared" si="1410"/>
        <v>0</v>
      </c>
      <c r="M1340" s="316"/>
      <c r="N1340" s="168"/>
      <c r="O1340" s="168"/>
      <c r="P1340" s="168"/>
      <c r="Q1340" s="168"/>
      <c r="R1340" s="168"/>
      <c r="S1340" s="317"/>
      <c r="T1340" s="49" t="str">
        <f>HLOOKUP(F1306,リスト!$N$7:$AC$25,9,)</f>
        <v>対象</v>
      </c>
      <c r="U1340" s="47" t="str">
        <f t="shared" si="1408"/>
        <v/>
      </c>
    </row>
    <row r="1341" spans="1:21">
      <c r="A1341" s="1">
        <f t="shared" ref="A1341:B1341" si="1417">A1340</f>
        <v>27</v>
      </c>
      <c r="B1341" s="1">
        <f t="shared" si="1417"/>
        <v>0</v>
      </c>
      <c r="C1341" s="319"/>
      <c r="D1341" s="328" t="s">
        <v>94</v>
      </c>
      <c r="E1341" s="328"/>
      <c r="F1341" s="304" t="s">
        <v>84</v>
      </c>
      <c r="G1341" s="304"/>
      <c r="H1341" s="305"/>
      <c r="I1341" s="305"/>
      <c r="J1341" s="306"/>
      <c r="K1341" s="307"/>
      <c r="L1341" s="308">
        <f t="shared" si="1410"/>
        <v>0</v>
      </c>
      <c r="M1341" s="309"/>
      <c r="N1341" s="167"/>
      <c r="O1341" s="167"/>
      <c r="P1341" s="167"/>
      <c r="Q1341" s="167"/>
      <c r="R1341" s="167"/>
      <c r="S1341" s="310"/>
      <c r="T1341" s="49" t="str">
        <f>HLOOKUP(F1306,リスト!$N$7:$AC$25,10,)</f>
        <v>対象</v>
      </c>
      <c r="U1341" s="47" t="str">
        <f t="shared" si="1408"/>
        <v/>
      </c>
    </row>
    <row r="1342" spans="1:21">
      <c r="A1342" s="1">
        <f t="shared" ref="A1342:B1342" si="1418">A1341</f>
        <v>27</v>
      </c>
      <c r="B1342" s="1">
        <f t="shared" si="1418"/>
        <v>0</v>
      </c>
      <c r="C1342" s="319"/>
      <c r="D1342" s="328"/>
      <c r="E1342" s="328"/>
      <c r="F1342" s="353" t="s">
        <v>85</v>
      </c>
      <c r="G1342" s="353"/>
      <c r="H1342" s="354"/>
      <c r="I1342" s="354"/>
      <c r="J1342" s="355"/>
      <c r="K1342" s="356"/>
      <c r="L1342" s="357">
        <f t="shared" si="1410"/>
        <v>0</v>
      </c>
      <c r="M1342" s="358"/>
      <c r="N1342" s="359"/>
      <c r="O1342" s="359"/>
      <c r="P1342" s="359"/>
      <c r="Q1342" s="359"/>
      <c r="R1342" s="359"/>
      <c r="S1342" s="360"/>
      <c r="T1342" s="49" t="str">
        <f>HLOOKUP(F1306,リスト!$N$7:$AC$25,11,)</f>
        <v>対象外</v>
      </c>
      <c r="U1342" s="47" t="str">
        <f t="shared" si="1408"/>
        <v/>
      </c>
    </row>
    <row r="1343" spans="1:21">
      <c r="A1343" s="1">
        <f t="shared" ref="A1343:B1343" si="1419">A1342</f>
        <v>27</v>
      </c>
      <c r="B1343" s="1">
        <f t="shared" si="1419"/>
        <v>0</v>
      </c>
      <c r="C1343" s="319"/>
      <c r="D1343" s="328"/>
      <c r="E1343" s="328"/>
      <c r="F1343" s="311" t="s">
        <v>86</v>
      </c>
      <c r="G1343" s="311"/>
      <c r="H1343" s="312"/>
      <c r="I1343" s="312"/>
      <c r="J1343" s="313"/>
      <c r="K1343" s="314"/>
      <c r="L1343" s="315">
        <f t="shared" si="1410"/>
        <v>0</v>
      </c>
      <c r="M1343" s="316"/>
      <c r="N1343" s="168"/>
      <c r="O1343" s="168"/>
      <c r="P1343" s="168"/>
      <c r="Q1343" s="168"/>
      <c r="R1343" s="168"/>
      <c r="S1343" s="317"/>
      <c r="T1343" s="49" t="str">
        <f>HLOOKUP(F1306,リスト!$N$7:$AC$25,12,)</f>
        <v>対象</v>
      </c>
      <c r="U1343" s="47" t="str">
        <f t="shared" si="1408"/>
        <v/>
      </c>
    </row>
    <row r="1344" spans="1:21">
      <c r="A1344" s="1">
        <f t="shared" ref="A1344:B1344" si="1420">A1343</f>
        <v>27</v>
      </c>
      <c r="B1344" s="1">
        <f t="shared" si="1420"/>
        <v>0</v>
      </c>
      <c r="C1344" s="319"/>
      <c r="D1344" s="328" t="s">
        <v>95</v>
      </c>
      <c r="E1344" s="328"/>
      <c r="F1344" s="328" t="s">
        <v>95</v>
      </c>
      <c r="G1344" s="328"/>
      <c r="H1344" s="347"/>
      <c r="I1344" s="347"/>
      <c r="J1344" s="348"/>
      <c r="K1344" s="349"/>
      <c r="L1344" s="350">
        <f t="shared" si="1410"/>
        <v>0</v>
      </c>
      <c r="M1344" s="351"/>
      <c r="N1344" s="128"/>
      <c r="O1344" s="128"/>
      <c r="P1344" s="128"/>
      <c r="Q1344" s="128"/>
      <c r="R1344" s="128"/>
      <c r="S1344" s="352"/>
      <c r="T1344" s="49" t="str">
        <f>HLOOKUP(F1306,リスト!$N$7:$AC$25,13,)</f>
        <v>対象外</v>
      </c>
      <c r="U1344" s="47" t="str">
        <f t="shared" si="1408"/>
        <v/>
      </c>
    </row>
    <row r="1345" spans="1:24">
      <c r="A1345" s="1">
        <f t="shared" ref="A1345:B1345" si="1421">A1344</f>
        <v>27</v>
      </c>
      <c r="B1345" s="1">
        <f t="shared" si="1421"/>
        <v>0</v>
      </c>
      <c r="C1345" s="319"/>
      <c r="D1345" s="327" t="s">
        <v>98</v>
      </c>
      <c r="E1345" s="328"/>
      <c r="F1345" s="304" t="s">
        <v>87</v>
      </c>
      <c r="G1345" s="304"/>
      <c r="H1345" s="305"/>
      <c r="I1345" s="305"/>
      <c r="J1345" s="306"/>
      <c r="K1345" s="307"/>
      <c r="L1345" s="308">
        <f t="shared" si="1410"/>
        <v>0</v>
      </c>
      <c r="M1345" s="309"/>
      <c r="N1345" s="167"/>
      <c r="O1345" s="167"/>
      <c r="P1345" s="167"/>
      <c r="Q1345" s="167"/>
      <c r="R1345" s="167"/>
      <c r="S1345" s="310"/>
      <c r="T1345" s="49" t="str">
        <f>HLOOKUP(F1306,リスト!$N$7:$AC$25,14,)</f>
        <v>対象</v>
      </c>
      <c r="U1345" s="47" t="str">
        <f t="shared" si="1408"/>
        <v/>
      </c>
    </row>
    <row r="1346" spans="1:24">
      <c r="A1346" s="1">
        <f t="shared" ref="A1346:B1346" si="1422">A1345</f>
        <v>27</v>
      </c>
      <c r="B1346" s="1">
        <f t="shared" si="1422"/>
        <v>0</v>
      </c>
      <c r="C1346" s="319"/>
      <c r="D1346" s="328"/>
      <c r="E1346" s="328"/>
      <c r="F1346" s="311" t="s">
        <v>88</v>
      </c>
      <c r="G1346" s="311"/>
      <c r="H1346" s="312"/>
      <c r="I1346" s="312"/>
      <c r="J1346" s="313"/>
      <c r="K1346" s="314"/>
      <c r="L1346" s="315">
        <f t="shared" si="1410"/>
        <v>0</v>
      </c>
      <c r="M1346" s="316"/>
      <c r="N1346" s="168"/>
      <c r="O1346" s="168"/>
      <c r="P1346" s="168"/>
      <c r="Q1346" s="168"/>
      <c r="R1346" s="168"/>
      <c r="S1346" s="317"/>
      <c r="T1346" s="49" t="str">
        <f>HLOOKUP(F1306,リスト!$N$7:$AC$25,15,)</f>
        <v>対象</v>
      </c>
      <c r="U1346" s="47" t="str">
        <f t="shared" si="1408"/>
        <v/>
      </c>
    </row>
    <row r="1347" spans="1:24">
      <c r="A1347" s="1">
        <f t="shared" ref="A1347:B1347" si="1423">A1346</f>
        <v>27</v>
      </c>
      <c r="B1347" s="1">
        <f t="shared" si="1423"/>
        <v>0</v>
      </c>
      <c r="C1347" s="319"/>
      <c r="D1347" s="346" t="s">
        <v>96</v>
      </c>
      <c r="E1347" s="346"/>
      <c r="F1347" s="328" t="s">
        <v>89</v>
      </c>
      <c r="G1347" s="328"/>
      <c r="H1347" s="347"/>
      <c r="I1347" s="347"/>
      <c r="J1347" s="348"/>
      <c r="K1347" s="349"/>
      <c r="L1347" s="350">
        <f t="shared" si="1410"/>
        <v>0</v>
      </c>
      <c r="M1347" s="351"/>
      <c r="N1347" s="128"/>
      <c r="O1347" s="128"/>
      <c r="P1347" s="128"/>
      <c r="Q1347" s="128"/>
      <c r="R1347" s="128"/>
      <c r="S1347" s="352"/>
      <c r="T1347" s="49" t="str">
        <f>HLOOKUP(F1306,リスト!$N$7:$AC$25,16,)</f>
        <v>対象</v>
      </c>
      <c r="U1347" s="47" t="str">
        <f t="shared" si="1408"/>
        <v/>
      </c>
    </row>
    <row r="1348" spans="1:24">
      <c r="A1348" s="1">
        <f t="shared" ref="A1348:B1348" si="1424">A1347</f>
        <v>27</v>
      </c>
      <c r="B1348" s="1">
        <f t="shared" si="1424"/>
        <v>0</v>
      </c>
      <c r="C1348" s="319"/>
      <c r="D1348" s="328" t="s">
        <v>97</v>
      </c>
      <c r="E1348" s="328"/>
      <c r="F1348" s="304" t="s">
        <v>90</v>
      </c>
      <c r="G1348" s="304"/>
      <c r="H1348" s="305"/>
      <c r="I1348" s="305"/>
      <c r="J1348" s="306"/>
      <c r="K1348" s="307"/>
      <c r="L1348" s="308">
        <f t="shared" si="1410"/>
        <v>0</v>
      </c>
      <c r="M1348" s="309"/>
      <c r="N1348" s="167"/>
      <c r="O1348" s="167"/>
      <c r="P1348" s="167"/>
      <c r="Q1348" s="167"/>
      <c r="R1348" s="167"/>
      <c r="S1348" s="310"/>
      <c r="T1348" s="49" t="str">
        <f>HLOOKUP(F1306,リスト!$N$7:$AC$25,17,)</f>
        <v>対象</v>
      </c>
      <c r="U1348" s="47" t="str">
        <f t="shared" si="1408"/>
        <v/>
      </c>
    </row>
    <row r="1349" spans="1:24">
      <c r="A1349" s="1">
        <f t="shared" ref="A1349:B1349" si="1425">A1348</f>
        <v>27</v>
      </c>
      <c r="B1349" s="1">
        <f t="shared" si="1425"/>
        <v>0</v>
      </c>
      <c r="C1349" s="319"/>
      <c r="D1349" s="328"/>
      <c r="E1349" s="328"/>
      <c r="F1349" s="311" t="s">
        <v>91</v>
      </c>
      <c r="G1349" s="311"/>
      <c r="H1349" s="312"/>
      <c r="I1349" s="312"/>
      <c r="J1349" s="313"/>
      <c r="K1349" s="314"/>
      <c r="L1349" s="315">
        <f t="shared" si="1410"/>
        <v>0</v>
      </c>
      <c r="M1349" s="316"/>
      <c r="N1349" s="168"/>
      <c r="O1349" s="168"/>
      <c r="P1349" s="168"/>
      <c r="Q1349" s="168"/>
      <c r="R1349" s="168"/>
      <c r="S1349" s="317"/>
      <c r="T1349" s="49" t="str">
        <f>HLOOKUP(F1306,リスト!$N$7:$AC$25,18,)</f>
        <v>対象外</v>
      </c>
      <c r="U1349" s="47" t="str">
        <f t="shared" si="1408"/>
        <v/>
      </c>
    </row>
    <row r="1350" spans="1:24" ht="15" thickBot="1">
      <c r="A1350" s="1">
        <f t="shared" ref="A1350:B1350" si="1426">A1349</f>
        <v>27</v>
      </c>
      <c r="B1350" s="1">
        <f t="shared" si="1426"/>
        <v>0</v>
      </c>
      <c r="C1350" s="319"/>
      <c r="D1350" s="329" t="s">
        <v>70</v>
      </c>
      <c r="E1350" s="329"/>
      <c r="F1350" s="329" t="s">
        <v>70</v>
      </c>
      <c r="G1350" s="329"/>
      <c r="H1350" s="330"/>
      <c r="I1350" s="330"/>
      <c r="J1350" s="331"/>
      <c r="K1350" s="332"/>
      <c r="L1350" s="333">
        <f t="shared" si="1410"/>
        <v>0</v>
      </c>
      <c r="M1350" s="334"/>
      <c r="N1350" s="335"/>
      <c r="O1350" s="335"/>
      <c r="P1350" s="335"/>
      <c r="Q1350" s="335"/>
      <c r="R1350" s="335"/>
      <c r="S1350" s="336"/>
      <c r="T1350" s="49" t="str">
        <f>HLOOKUP(F1306,リスト!$N$7:$AC$25,19,)</f>
        <v>対象</v>
      </c>
      <c r="U1350" s="47" t="str">
        <f t="shared" si="1408"/>
        <v/>
      </c>
    </row>
    <row r="1351" spans="1:24" ht="15.6" thickTop="1" thickBot="1">
      <c r="A1351" s="1">
        <f t="shared" ref="A1351:B1351" si="1427">A1350</f>
        <v>27</v>
      </c>
      <c r="B1351" s="1">
        <f t="shared" si="1427"/>
        <v>0</v>
      </c>
      <c r="C1351" s="320"/>
      <c r="D1351" s="337" t="s">
        <v>71</v>
      </c>
      <c r="E1351" s="338"/>
      <c r="F1351" s="338"/>
      <c r="G1351" s="339"/>
      <c r="H1351" s="340">
        <f>SUM(H1333:I1350)</f>
        <v>0</v>
      </c>
      <c r="I1351" s="340"/>
      <c r="J1351" s="341">
        <f t="shared" ref="J1351" si="1428">SUM(J1333:K1350)</f>
        <v>0</v>
      </c>
      <c r="K1351" s="342"/>
      <c r="L1351" s="342">
        <f t="shared" ref="L1351" si="1429">SUM(L1333:M1350)</f>
        <v>0</v>
      </c>
      <c r="M1351" s="343"/>
      <c r="N1351" s="344"/>
      <c r="O1351" s="344"/>
      <c r="P1351" s="344"/>
      <c r="Q1351" s="344"/>
      <c r="R1351" s="344"/>
      <c r="S1351" s="345"/>
      <c r="T1351" s="49"/>
    </row>
    <row r="1352" spans="1:24">
      <c r="A1352" s="1">
        <f>F1355</f>
        <v>28</v>
      </c>
      <c r="B1352" s="1">
        <f>IF(H1376&gt;0,1,0)</f>
        <v>0</v>
      </c>
      <c r="C1352" s="179" t="s">
        <v>41</v>
      </c>
      <c r="D1352" s="179"/>
      <c r="E1352" s="179"/>
      <c r="U1352" s="11" t="s">
        <v>43</v>
      </c>
      <c r="V1352" s="11" t="s">
        <v>157</v>
      </c>
    </row>
    <row r="1353" spans="1:24">
      <c r="A1353" s="1">
        <f>A1352</f>
        <v>28</v>
      </c>
      <c r="B1353" s="1">
        <f>B1352</f>
        <v>0</v>
      </c>
      <c r="C1353" s="223" t="str">
        <f>"トップスポーツクラブ強化事業　"&amp;基本!$G$24</f>
        <v>トップスポーツクラブ強化事業　事業計画書</v>
      </c>
      <c r="D1353" s="223"/>
      <c r="E1353" s="223"/>
      <c r="F1353" s="223"/>
      <c r="G1353" s="223"/>
      <c r="H1353" s="223"/>
      <c r="I1353" s="223"/>
      <c r="J1353" s="223"/>
      <c r="K1353" s="223"/>
      <c r="L1353" s="223"/>
      <c r="M1353" s="223"/>
      <c r="N1353" s="223"/>
      <c r="O1353" s="223"/>
      <c r="P1353" s="223"/>
      <c r="Q1353" s="223"/>
      <c r="R1353" s="223"/>
      <c r="S1353" s="223"/>
      <c r="U1353" s="16" t="str">
        <f t="shared" ref="U1353:V1356" si="1430">IF(U1303="","",U1303)</f>
        <v>トップスポーツクラブ強化事業</v>
      </c>
      <c r="V1353" s="16" t="str">
        <f t="shared" si="1430"/>
        <v>トップクラブ</v>
      </c>
    </row>
    <row r="1354" spans="1:24" ht="15" thickBot="1">
      <c r="A1354" s="1">
        <f t="shared" ref="A1354:B1354" si="1431">A1353</f>
        <v>28</v>
      </c>
      <c r="B1354" s="1">
        <f t="shared" si="1431"/>
        <v>0</v>
      </c>
      <c r="C1354" s="386" t="s">
        <v>42</v>
      </c>
      <c r="D1354" s="386"/>
      <c r="U1354" s="28" t="str">
        <f t="shared" si="1430"/>
        <v/>
      </c>
      <c r="V1354" s="28" t="str">
        <f t="shared" si="1430"/>
        <v/>
      </c>
    </row>
    <row r="1355" spans="1:24" ht="15" thickBot="1">
      <c r="A1355" s="1">
        <f t="shared" ref="A1355:B1355" si="1432">A1354</f>
        <v>28</v>
      </c>
      <c r="B1355" s="1">
        <f t="shared" si="1432"/>
        <v>0</v>
      </c>
      <c r="C1355" s="413" t="s">
        <v>44</v>
      </c>
      <c r="D1355" s="414"/>
      <c r="E1355" s="414"/>
      <c r="F1355" s="415">
        <f>F1305+1</f>
        <v>28</v>
      </c>
      <c r="G1355" s="416"/>
      <c r="U1355" s="28" t="str">
        <f t="shared" si="1430"/>
        <v/>
      </c>
      <c r="V1355" s="28" t="str">
        <f t="shared" si="1430"/>
        <v/>
      </c>
    </row>
    <row r="1356" spans="1:24">
      <c r="A1356" s="1">
        <f t="shared" ref="A1356:B1356" si="1433">A1355</f>
        <v>28</v>
      </c>
      <c r="B1356" s="1">
        <f t="shared" si="1433"/>
        <v>0</v>
      </c>
      <c r="C1356" s="417" t="s">
        <v>43</v>
      </c>
      <c r="D1356" s="361"/>
      <c r="E1356" s="361"/>
      <c r="F1356" s="418" t="s">
        <v>26</v>
      </c>
      <c r="G1356" s="418"/>
      <c r="H1356" s="418"/>
      <c r="I1356" s="418"/>
      <c r="J1356" s="418"/>
      <c r="K1356" s="418"/>
      <c r="L1356" s="418"/>
      <c r="M1356" s="361" t="s">
        <v>47</v>
      </c>
      <c r="N1356" s="361"/>
      <c r="O1356" s="361"/>
      <c r="P1356" s="418"/>
      <c r="Q1356" s="418"/>
      <c r="R1356" s="418"/>
      <c r="S1356" s="419"/>
      <c r="T1356" s="64" t="str">
        <f>IF(F1356="","",VLOOKUP(F1356,U1353:V1356,2,))</f>
        <v>トップクラブ</v>
      </c>
      <c r="U1356" s="18" t="str">
        <f t="shared" si="1430"/>
        <v/>
      </c>
      <c r="V1356" s="18" t="str">
        <f t="shared" si="1430"/>
        <v/>
      </c>
    </row>
    <row r="1357" spans="1:24">
      <c r="A1357" s="1">
        <f t="shared" ref="A1357:B1357" si="1434">A1356</f>
        <v>28</v>
      </c>
      <c r="B1357" s="1">
        <f t="shared" si="1434"/>
        <v>0</v>
      </c>
      <c r="C1357" s="404" t="s">
        <v>141</v>
      </c>
      <c r="D1357" s="405"/>
      <c r="E1357" s="403"/>
      <c r="F1357" s="406"/>
      <c r="G1357" s="407"/>
      <c r="H1357" s="407"/>
      <c r="I1357" s="407"/>
      <c r="J1357" s="407"/>
      <c r="K1357" s="407"/>
      <c r="L1357" s="407"/>
      <c r="M1357" s="407"/>
      <c r="N1357" s="407"/>
      <c r="O1357" s="407"/>
      <c r="P1357" s="407"/>
      <c r="Q1357" s="407"/>
      <c r="R1357" s="407"/>
      <c r="S1357" s="408"/>
      <c r="U1357" s="50"/>
    </row>
    <row r="1358" spans="1:24">
      <c r="A1358" s="1">
        <f t="shared" ref="A1358:B1358" si="1435">A1357</f>
        <v>28</v>
      </c>
      <c r="B1358" s="1">
        <f t="shared" si="1435"/>
        <v>0</v>
      </c>
      <c r="C1358" s="398" t="s">
        <v>45</v>
      </c>
      <c r="D1358" s="362"/>
      <c r="E1358" s="362"/>
      <c r="F1358" s="409"/>
      <c r="G1358" s="410"/>
      <c r="H1358" s="410"/>
      <c r="I1358" s="20" t="str">
        <f>IF(F1358="","～",IF(J1358="","","～"))</f>
        <v>～</v>
      </c>
      <c r="J1358" s="410"/>
      <c r="K1358" s="410"/>
      <c r="L1358" s="410"/>
      <c r="M1358" s="21" t="s">
        <v>46</v>
      </c>
      <c r="N1358" s="411" t="str">
        <f>IF(T1358=1,IF(F1358="","",IF(J1358="","",IF(F1358=J1358,"日帰り",(J1358-F1358)&amp;"泊"&amp;(J1358-F1358+1)&amp;"日"))),"")</f>
        <v/>
      </c>
      <c r="O1358" s="411"/>
      <c r="P1358" s="411"/>
      <c r="Q1358" s="13" t="s">
        <v>62</v>
      </c>
      <c r="R1358" s="192"/>
      <c r="S1358" s="412"/>
      <c r="T1358" s="48">
        <v>0</v>
      </c>
    </row>
    <row r="1359" spans="1:24">
      <c r="A1359" s="1">
        <f t="shared" ref="A1359:B1359" si="1436">A1358</f>
        <v>28</v>
      </c>
      <c r="B1359" s="1">
        <f t="shared" si="1436"/>
        <v>0</v>
      </c>
      <c r="C1359" s="398" t="s">
        <v>48</v>
      </c>
      <c r="D1359" s="387" t="s">
        <v>49</v>
      </c>
      <c r="E1359" s="387"/>
      <c r="F1359" s="399"/>
      <c r="G1359" s="399"/>
      <c r="H1359" s="399"/>
      <c r="I1359" s="399"/>
      <c r="J1359" s="399"/>
      <c r="K1359" s="399"/>
      <c r="L1359" s="399"/>
      <c r="M1359" s="399"/>
      <c r="N1359" s="399"/>
      <c r="O1359" s="399"/>
      <c r="P1359" s="399"/>
      <c r="Q1359" s="399"/>
      <c r="R1359" s="399"/>
      <c r="S1359" s="400"/>
      <c r="U1359" s="154" t="s">
        <v>47</v>
      </c>
      <c r="V1359" s="154"/>
      <c r="W1359" s="154"/>
      <c r="X1359" s="154"/>
    </row>
    <row r="1360" spans="1:24">
      <c r="A1360" s="1">
        <f t="shared" ref="A1360:B1360" si="1437">A1359</f>
        <v>28</v>
      </c>
      <c r="B1360" s="1">
        <f t="shared" si="1437"/>
        <v>0</v>
      </c>
      <c r="C1360" s="398"/>
      <c r="D1360" s="395" t="s">
        <v>7</v>
      </c>
      <c r="E1360" s="395"/>
      <c r="F1360" s="396"/>
      <c r="G1360" s="396"/>
      <c r="H1360" s="396"/>
      <c r="I1360" s="396"/>
      <c r="J1360" s="396"/>
      <c r="K1360" s="396"/>
      <c r="L1360" s="396"/>
      <c r="M1360" s="396"/>
      <c r="N1360" s="396"/>
      <c r="O1360" s="396"/>
      <c r="P1360" s="396"/>
      <c r="Q1360" s="396"/>
      <c r="R1360" s="396"/>
      <c r="S1360" s="397"/>
      <c r="U1360" s="61" t="str">
        <f>U1353</f>
        <v>トップスポーツクラブ強化事業</v>
      </c>
      <c r="V1360" s="61" t="str">
        <f>U1354</f>
        <v/>
      </c>
      <c r="W1360" s="61" t="str">
        <f>U1355</f>
        <v/>
      </c>
      <c r="X1360" s="61" t="str">
        <f>U1356</f>
        <v/>
      </c>
    </row>
    <row r="1361" spans="1:24">
      <c r="A1361" s="1">
        <f t="shared" ref="A1361:B1361" si="1438">A1360</f>
        <v>28</v>
      </c>
      <c r="B1361" s="1">
        <f t="shared" si="1438"/>
        <v>0</v>
      </c>
      <c r="C1361" s="398" t="s">
        <v>50</v>
      </c>
      <c r="D1361" s="387" t="s">
        <v>49</v>
      </c>
      <c r="E1361" s="387"/>
      <c r="F1361" s="399"/>
      <c r="G1361" s="399"/>
      <c r="H1361" s="399"/>
      <c r="I1361" s="399"/>
      <c r="J1361" s="399"/>
      <c r="K1361" s="399"/>
      <c r="L1361" s="399"/>
      <c r="M1361" s="399"/>
      <c r="N1361" s="399"/>
      <c r="O1361" s="399"/>
      <c r="P1361" s="399"/>
      <c r="Q1361" s="399"/>
      <c r="R1361" s="399"/>
      <c r="S1361" s="400"/>
      <c r="U1361" s="6" t="str">
        <f t="shared" ref="U1361:X1364" si="1439">IF(U1311="","",U1311)</f>
        <v>①強化活動</v>
      </c>
      <c r="V1361" s="6" t="str">
        <f t="shared" si="1439"/>
        <v/>
      </c>
      <c r="W1361" s="6" t="str">
        <f t="shared" si="1439"/>
        <v/>
      </c>
      <c r="X1361" s="6" t="str">
        <f t="shared" si="1439"/>
        <v/>
      </c>
    </row>
    <row r="1362" spans="1:24">
      <c r="A1362" s="1">
        <f t="shared" ref="A1362:B1362" si="1440">A1361</f>
        <v>28</v>
      </c>
      <c r="B1362" s="1">
        <f t="shared" si="1440"/>
        <v>0</v>
      </c>
      <c r="C1362" s="398"/>
      <c r="D1362" s="395" t="s">
        <v>7</v>
      </c>
      <c r="E1362" s="395"/>
      <c r="F1362" s="396"/>
      <c r="G1362" s="396"/>
      <c r="H1362" s="396"/>
      <c r="I1362" s="396"/>
      <c r="J1362" s="396"/>
      <c r="K1362" s="396"/>
      <c r="L1362" s="396"/>
      <c r="M1362" s="396"/>
      <c r="N1362" s="396"/>
      <c r="O1362" s="396"/>
      <c r="P1362" s="396"/>
      <c r="Q1362" s="396"/>
      <c r="R1362" s="396"/>
      <c r="S1362" s="397"/>
      <c r="U1362" s="8" t="str">
        <f t="shared" si="1439"/>
        <v>②トップ招へい</v>
      </c>
      <c r="V1362" s="8" t="str">
        <f t="shared" si="1439"/>
        <v/>
      </c>
      <c r="W1362" s="8" t="str">
        <f t="shared" si="1439"/>
        <v/>
      </c>
      <c r="X1362" s="8" t="str">
        <f t="shared" si="1439"/>
        <v/>
      </c>
    </row>
    <row r="1363" spans="1:24">
      <c r="A1363" s="1">
        <f t="shared" ref="A1363:B1363" si="1441">A1362</f>
        <v>28</v>
      </c>
      <c r="B1363" s="1">
        <f t="shared" si="1441"/>
        <v>0</v>
      </c>
      <c r="C1363" s="401" t="s">
        <v>51</v>
      </c>
      <c r="D1363" s="362" t="s">
        <v>52</v>
      </c>
      <c r="E1363" s="362"/>
      <c r="F1363" s="362" t="s">
        <v>55</v>
      </c>
      <c r="G1363" s="402"/>
      <c r="H1363" s="369" t="s">
        <v>56</v>
      </c>
      <c r="I1363" s="367"/>
      <c r="J1363" s="403" t="s">
        <v>57</v>
      </c>
      <c r="K1363" s="402"/>
      <c r="L1363" s="369" t="s">
        <v>58</v>
      </c>
      <c r="M1363" s="367"/>
      <c r="N1363" s="403" t="s">
        <v>59</v>
      </c>
      <c r="O1363" s="402"/>
      <c r="P1363" s="369" t="s">
        <v>60</v>
      </c>
      <c r="Q1363" s="362"/>
      <c r="R1363" s="403" t="s">
        <v>32</v>
      </c>
      <c r="S1363" s="366"/>
      <c r="U1363" s="8" t="str">
        <f t="shared" si="1439"/>
        <v/>
      </c>
      <c r="V1363" s="8" t="str">
        <f t="shared" si="1439"/>
        <v/>
      </c>
      <c r="W1363" s="8" t="str">
        <f t="shared" si="1439"/>
        <v/>
      </c>
      <c r="X1363" s="8" t="str">
        <f t="shared" si="1439"/>
        <v/>
      </c>
    </row>
    <row r="1364" spans="1:24">
      <c r="A1364" s="1">
        <f t="shared" ref="A1364:B1364" si="1442">A1363</f>
        <v>28</v>
      </c>
      <c r="B1364" s="1">
        <f t="shared" si="1442"/>
        <v>0</v>
      </c>
      <c r="C1364" s="398"/>
      <c r="D1364" s="387" t="s">
        <v>53</v>
      </c>
      <c r="E1364" s="387"/>
      <c r="F1364" s="51" t="s">
        <v>134</v>
      </c>
      <c r="G1364" s="22" t="s">
        <v>61</v>
      </c>
      <c r="H1364" s="53" t="s">
        <v>134</v>
      </c>
      <c r="I1364" s="23" t="s">
        <v>61</v>
      </c>
      <c r="J1364" s="55" t="s">
        <v>134</v>
      </c>
      <c r="K1364" s="22" t="s">
        <v>61</v>
      </c>
      <c r="L1364" s="53" t="s">
        <v>134</v>
      </c>
      <c r="M1364" s="23" t="s">
        <v>61</v>
      </c>
      <c r="N1364" s="55" t="s">
        <v>134</v>
      </c>
      <c r="O1364" s="22" t="s">
        <v>61</v>
      </c>
      <c r="P1364" s="53" t="s">
        <v>134</v>
      </c>
      <c r="Q1364" s="24" t="s">
        <v>61</v>
      </c>
      <c r="R1364" s="22">
        <f>指導者!AK$35</f>
        <v>0</v>
      </c>
      <c r="S1364" s="29" t="s">
        <v>61</v>
      </c>
      <c r="U1364" s="10" t="str">
        <f t="shared" si="1439"/>
        <v/>
      </c>
      <c r="V1364" s="10" t="str">
        <f t="shared" si="1439"/>
        <v/>
      </c>
      <c r="W1364" s="10" t="str">
        <f t="shared" si="1439"/>
        <v/>
      </c>
      <c r="X1364" s="10" t="str">
        <f t="shared" si="1439"/>
        <v/>
      </c>
    </row>
    <row r="1365" spans="1:24">
      <c r="A1365" s="1">
        <f t="shared" ref="A1365:B1365" si="1443">A1364</f>
        <v>28</v>
      </c>
      <c r="B1365" s="1">
        <f t="shared" si="1443"/>
        <v>0</v>
      </c>
      <c r="C1365" s="398"/>
      <c r="D1365" s="395" t="s">
        <v>54</v>
      </c>
      <c r="E1365" s="395"/>
      <c r="F1365" s="52" t="s">
        <v>134</v>
      </c>
      <c r="G1365" s="25" t="s">
        <v>61</v>
      </c>
      <c r="H1365" s="54" t="s">
        <v>134</v>
      </c>
      <c r="I1365" s="26" t="s">
        <v>61</v>
      </c>
      <c r="J1365" s="56" t="s">
        <v>134</v>
      </c>
      <c r="K1365" s="25" t="s">
        <v>61</v>
      </c>
      <c r="L1365" s="54" t="s">
        <v>134</v>
      </c>
      <c r="M1365" s="26" t="s">
        <v>61</v>
      </c>
      <c r="N1365" s="56" t="s">
        <v>134</v>
      </c>
      <c r="O1365" s="25" t="s">
        <v>61</v>
      </c>
      <c r="P1365" s="54" t="s">
        <v>134</v>
      </c>
      <c r="Q1365" s="27" t="s">
        <v>61</v>
      </c>
      <c r="R1365" s="25">
        <f>選手!AK$332</f>
        <v>0</v>
      </c>
      <c r="S1365" s="30" t="s">
        <v>61</v>
      </c>
    </row>
    <row r="1366" spans="1:24">
      <c r="A1366" s="1">
        <f t="shared" ref="A1366:B1366" si="1444">A1365</f>
        <v>28</v>
      </c>
      <c r="B1366" s="1">
        <f t="shared" si="1444"/>
        <v>0</v>
      </c>
      <c r="C1366" s="370" t="s">
        <v>63</v>
      </c>
      <c r="D1366" s="371"/>
      <c r="E1366" s="372"/>
      <c r="F1366" s="287"/>
      <c r="G1366" s="379"/>
      <c r="H1366" s="379"/>
      <c r="I1366" s="379"/>
      <c r="J1366" s="379"/>
      <c r="K1366" s="379"/>
      <c r="L1366" s="379"/>
      <c r="M1366" s="379"/>
      <c r="N1366" s="379"/>
      <c r="O1366" s="379"/>
      <c r="P1366" s="379"/>
      <c r="Q1366" s="379"/>
      <c r="R1366" s="379"/>
      <c r="S1366" s="380"/>
    </row>
    <row r="1367" spans="1:24">
      <c r="A1367" s="1">
        <f t="shared" ref="A1367:B1367" si="1445">A1366</f>
        <v>28</v>
      </c>
      <c r="B1367" s="1">
        <f t="shared" si="1445"/>
        <v>0</v>
      </c>
      <c r="C1367" s="373"/>
      <c r="D1367" s="374"/>
      <c r="E1367" s="375"/>
      <c r="F1367" s="289"/>
      <c r="G1367" s="381"/>
      <c r="H1367" s="381"/>
      <c r="I1367" s="381"/>
      <c r="J1367" s="381"/>
      <c r="K1367" s="381"/>
      <c r="L1367" s="381"/>
      <c r="M1367" s="381"/>
      <c r="N1367" s="381"/>
      <c r="O1367" s="381"/>
      <c r="P1367" s="381"/>
      <c r="Q1367" s="381"/>
      <c r="R1367" s="381"/>
      <c r="S1367" s="382"/>
    </row>
    <row r="1368" spans="1:24">
      <c r="A1368" s="1">
        <f t="shared" ref="A1368:B1368" si="1446">A1367</f>
        <v>28</v>
      </c>
      <c r="B1368" s="1">
        <f t="shared" si="1446"/>
        <v>0</v>
      </c>
      <c r="C1368" s="373"/>
      <c r="D1368" s="374"/>
      <c r="E1368" s="375"/>
      <c r="F1368" s="289"/>
      <c r="G1368" s="381"/>
      <c r="H1368" s="381"/>
      <c r="I1368" s="381"/>
      <c r="J1368" s="381"/>
      <c r="K1368" s="381"/>
      <c r="L1368" s="381"/>
      <c r="M1368" s="381"/>
      <c r="N1368" s="381"/>
      <c r="O1368" s="381"/>
      <c r="P1368" s="381"/>
      <c r="Q1368" s="381"/>
      <c r="R1368" s="381"/>
      <c r="S1368" s="382"/>
    </row>
    <row r="1369" spans="1:24">
      <c r="A1369" s="1">
        <f t="shared" ref="A1369:B1369" si="1447">A1368</f>
        <v>28</v>
      </c>
      <c r="B1369" s="1">
        <f t="shared" si="1447"/>
        <v>0</v>
      </c>
      <c r="C1369" s="373"/>
      <c r="D1369" s="374"/>
      <c r="E1369" s="375"/>
      <c r="F1369" s="289"/>
      <c r="G1369" s="381"/>
      <c r="H1369" s="381"/>
      <c r="I1369" s="381"/>
      <c r="J1369" s="381"/>
      <c r="K1369" s="381"/>
      <c r="L1369" s="381"/>
      <c r="M1369" s="381"/>
      <c r="N1369" s="381"/>
      <c r="O1369" s="381"/>
      <c r="P1369" s="381"/>
      <c r="Q1369" s="381"/>
      <c r="R1369" s="381"/>
      <c r="S1369" s="382"/>
    </row>
    <row r="1370" spans="1:24">
      <c r="A1370" s="1">
        <f t="shared" ref="A1370:B1370" si="1448">A1369</f>
        <v>28</v>
      </c>
      <c r="B1370" s="1">
        <f t="shared" si="1448"/>
        <v>0</v>
      </c>
      <c r="C1370" s="373"/>
      <c r="D1370" s="374"/>
      <c r="E1370" s="375"/>
      <c r="F1370" s="289"/>
      <c r="G1370" s="381"/>
      <c r="H1370" s="381"/>
      <c r="I1370" s="381"/>
      <c r="J1370" s="381"/>
      <c r="K1370" s="381"/>
      <c r="L1370" s="381"/>
      <c r="M1370" s="381"/>
      <c r="N1370" s="381"/>
      <c r="O1370" s="381"/>
      <c r="P1370" s="381"/>
      <c r="Q1370" s="381"/>
      <c r="R1370" s="381"/>
      <c r="S1370" s="382"/>
    </row>
    <row r="1371" spans="1:24">
      <c r="A1371" s="1">
        <f t="shared" ref="A1371:B1371" si="1449">A1370</f>
        <v>28</v>
      </c>
      <c r="B1371" s="1">
        <f t="shared" si="1449"/>
        <v>0</v>
      </c>
      <c r="C1371" s="373"/>
      <c r="D1371" s="374"/>
      <c r="E1371" s="375"/>
      <c r="F1371" s="289"/>
      <c r="G1371" s="381"/>
      <c r="H1371" s="381"/>
      <c r="I1371" s="381"/>
      <c r="J1371" s="381"/>
      <c r="K1371" s="381"/>
      <c r="L1371" s="381"/>
      <c r="M1371" s="381"/>
      <c r="N1371" s="381"/>
      <c r="O1371" s="381"/>
      <c r="P1371" s="381"/>
      <c r="Q1371" s="381"/>
      <c r="R1371" s="381"/>
      <c r="S1371" s="382"/>
    </row>
    <row r="1372" spans="1:24" ht="15" thickBot="1">
      <c r="A1372" s="1">
        <f t="shared" ref="A1372:B1372" si="1450">A1371</f>
        <v>28</v>
      </c>
      <c r="B1372" s="1">
        <f t="shared" si="1450"/>
        <v>0</v>
      </c>
      <c r="C1372" s="376"/>
      <c r="D1372" s="377"/>
      <c r="E1372" s="378"/>
      <c r="F1372" s="383"/>
      <c r="G1372" s="384"/>
      <c r="H1372" s="384"/>
      <c r="I1372" s="384"/>
      <c r="J1372" s="384"/>
      <c r="K1372" s="384"/>
      <c r="L1372" s="384"/>
      <c r="M1372" s="384"/>
      <c r="N1372" s="384"/>
      <c r="O1372" s="384"/>
      <c r="P1372" s="384"/>
      <c r="Q1372" s="384"/>
      <c r="R1372" s="384"/>
      <c r="S1372" s="385"/>
    </row>
    <row r="1373" spans="1:24">
      <c r="A1373" s="1">
        <f t="shared" ref="A1373:B1373" si="1451">A1372</f>
        <v>28</v>
      </c>
      <c r="B1373" s="1">
        <f t="shared" si="1451"/>
        <v>0</v>
      </c>
    </row>
    <row r="1374" spans="1:24" ht="15" thickBot="1">
      <c r="A1374" s="1">
        <f t="shared" ref="A1374:B1374" si="1452">A1373</f>
        <v>28</v>
      </c>
      <c r="B1374" s="1">
        <f t="shared" si="1452"/>
        <v>0</v>
      </c>
      <c r="C1374" s="386" t="s">
        <v>64</v>
      </c>
      <c r="D1374" s="386"/>
      <c r="Q1374" s="323" t="s">
        <v>65</v>
      </c>
      <c r="R1374" s="323"/>
      <c r="S1374" s="323"/>
    </row>
    <row r="1375" spans="1:24">
      <c r="A1375" s="1">
        <f t="shared" ref="A1375:B1375" si="1453">A1374</f>
        <v>28</v>
      </c>
      <c r="B1375" s="1">
        <f t="shared" si="1453"/>
        <v>0</v>
      </c>
      <c r="C1375" s="318" t="s">
        <v>66</v>
      </c>
      <c r="D1375" s="361" t="s">
        <v>67</v>
      </c>
      <c r="E1375" s="361"/>
      <c r="F1375" s="361"/>
      <c r="G1375" s="361"/>
      <c r="H1375" s="361" t="s">
        <v>72</v>
      </c>
      <c r="I1375" s="361"/>
      <c r="J1375" s="361" t="s">
        <v>11</v>
      </c>
      <c r="K1375" s="361"/>
      <c r="L1375" s="361"/>
      <c r="M1375" s="361"/>
      <c r="N1375" s="361"/>
      <c r="O1375" s="361"/>
      <c r="P1375" s="361"/>
      <c r="Q1375" s="361"/>
      <c r="R1375" s="361"/>
      <c r="S1375" s="365"/>
    </row>
    <row r="1376" spans="1:24">
      <c r="A1376" s="1">
        <f t="shared" ref="A1376:B1376" si="1454">A1375</f>
        <v>28</v>
      </c>
      <c r="B1376" s="1">
        <f t="shared" si="1454"/>
        <v>0</v>
      </c>
      <c r="C1376" s="319"/>
      <c r="D1376" s="387" t="s">
        <v>68</v>
      </c>
      <c r="E1376" s="387"/>
      <c r="F1376" s="387"/>
      <c r="G1376" s="387"/>
      <c r="H1376" s="388">
        <f>J1401</f>
        <v>0</v>
      </c>
      <c r="I1376" s="388"/>
      <c r="J1376" s="167"/>
      <c r="K1376" s="167"/>
      <c r="L1376" s="167"/>
      <c r="M1376" s="167"/>
      <c r="N1376" s="167"/>
      <c r="O1376" s="167"/>
      <c r="P1376" s="167"/>
      <c r="Q1376" s="167"/>
      <c r="R1376" s="167"/>
      <c r="S1376" s="310"/>
    </row>
    <row r="1377" spans="1:21">
      <c r="A1377" s="1">
        <f t="shared" ref="A1377:B1377" si="1455">A1376</f>
        <v>28</v>
      </c>
      <c r="B1377" s="1">
        <f t="shared" si="1455"/>
        <v>0</v>
      </c>
      <c r="C1377" s="319"/>
      <c r="D1377" s="389" t="s">
        <v>135</v>
      </c>
      <c r="E1377" s="389"/>
      <c r="F1377" s="389"/>
      <c r="G1377" s="389"/>
      <c r="H1377" s="354"/>
      <c r="I1377" s="354"/>
      <c r="J1377" s="359"/>
      <c r="K1377" s="359"/>
      <c r="L1377" s="359"/>
      <c r="M1377" s="359"/>
      <c r="N1377" s="359"/>
      <c r="O1377" s="359"/>
      <c r="P1377" s="359"/>
      <c r="Q1377" s="359"/>
      <c r="R1377" s="359"/>
      <c r="S1377" s="360"/>
    </row>
    <row r="1378" spans="1:21">
      <c r="A1378" s="1">
        <f t="shared" ref="A1378:B1378" si="1456">A1377</f>
        <v>28</v>
      </c>
      <c r="B1378" s="1">
        <f t="shared" si="1456"/>
        <v>0</v>
      </c>
      <c r="C1378" s="319"/>
      <c r="D1378" s="389" t="s">
        <v>69</v>
      </c>
      <c r="E1378" s="389"/>
      <c r="F1378" s="389"/>
      <c r="G1378" s="389"/>
      <c r="H1378" s="354"/>
      <c r="I1378" s="354"/>
      <c r="J1378" s="359"/>
      <c r="K1378" s="359"/>
      <c r="L1378" s="359"/>
      <c r="M1378" s="359"/>
      <c r="N1378" s="359"/>
      <c r="O1378" s="359"/>
      <c r="P1378" s="359"/>
      <c r="Q1378" s="359"/>
      <c r="R1378" s="359"/>
      <c r="S1378" s="360"/>
    </row>
    <row r="1379" spans="1:21" ht="15" thickBot="1">
      <c r="A1379" s="1">
        <f t="shared" ref="A1379:B1379" si="1457">A1378</f>
        <v>28</v>
      </c>
      <c r="B1379" s="1">
        <f t="shared" si="1457"/>
        <v>0</v>
      </c>
      <c r="C1379" s="319"/>
      <c r="D1379" s="390" t="s">
        <v>70</v>
      </c>
      <c r="E1379" s="390"/>
      <c r="F1379" s="390"/>
      <c r="G1379" s="390"/>
      <c r="H1379" s="391">
        <f>H1401-SUM(H1376:I1378)</f>
        <v>0</v>
      </c>
      <c r="I1379" s="391"/>
      <c r="J1379" s="392"/>
      <c r="K1379" s="392"/>
      <c r="L1379" s="392"/>
      <c r="M1379" s="392"/>
      <c r="N1379" s="392"/>
      <c r="O1379" s="392"/>
      <c r="P1379" s="392"/>
      <c r="Q1379" s="392"/>
      <c r="R1379" s="392"/>
      <c r="S1379" s="393"/>
    </row>
    <row r="1380" spans="1:21" ht="15.6" thickTop="1" thickBot="1">
      <c r="A1380" s="1">
        <f t="shared" ref="A1380:B1380" si="1458">A1379</f>
        <v>28</v>
      </c>
      <c r="B1380" s="1">
        <f t="shared" si="1458"/>
        <v>0</v>
      </c>
      <c r="C1380" s="320"/>
      <c r="D1380" s="394" t="s">
        <v>71</v>
      </c>
      <c r="E1380" s="394"/>
      <c r="F1380" s="394"/>
      <c r="G1380" s="394"/>
      <c r="H1380" s="340">
        <f>SUM(H1376:I1379)</f>
        <v>0</v>
      </c>
      <c r="I1380" s="340"/>
      <c r="J1380" s="344"/>
      <c r="K1380" s="344"/>
      <c r="L1380" s="344"/>
      <c r="M1380" s="344"/>
      <c r="N1380" s="344"/>
      <c r="O1380" s="344"/>
      <c r="P1380" s="344"/>
      <c r="Q1380" s="344"/>
      <c r="R1380" s="344"/>
      <c r="S1380" s="345"/>
    </row>
    <row r="1381" spans="1:21">
      <c r="A1381" s="1">
        <f t="shared" ref="A1381:B1381" si="1459">A1380</f>
        <v>28</v>
      </c>
      <c r="B1381" s="1">
        <f t="shared" si="1459"/>
        <v>0</v>
      </c>
      <c r="C1381" s="318" t="s">
        <v>164</v>
      </c>
      <c r="D1381" s="361" t="s">
        <v>67</v>
      </c>
      <c r="E1381" s="361"/>
      <c r="F1381" s="361" t="s">
        <v>76</v>
      </c>
      <c r="G1381" s="361"/>
      <c r="H1381" s="361" t="s">
        <v>72</v>
      </c>
      <c r="I1381" s="363"/>
      <c r="J1381" s="364"/>
      <c r="K1381" s="361"/>
      <c r="L1381" s="361"/>
      <c r="M1381" s="361"/>
      <c r="N1381" s="361" t="s">
        <v>75</v>
      </c>
      <c r="O1381" s="361"/>
      <c r="P1381" s="361"/>
      <c r="Q1381" s="361"/>
      <c r="R1381" s="361"/>
      <c r="S1381" s="365"/>
    </row>
    <row r="1382" spans="1:21">
      <c r="A1382" s="1">
        <f t="shared" ref="A1382:B1382" si="1460">A1381</f>
        <v>28</v>
      </c>
      <c r="B1382" s="1">
        <f t="shared" si="1460"/>
        <v>0</v>
      </c>
      <c r="C1382" s="319"/>
      <c r="D1382" s="362"/>
      <c r="E1382" s="362"/>
      <c r="F1382" s="362"/>
      <c r="G1382" s="362"/>
      <c r="H1382" s="362"/>
      <c r="I1382" s="362"/>
      <c r="J1382" s="367" t="s">
        <v>73</v>
      </c>
      <c r="K1382" s="368"/>
      <c r="L1382" s="368" t="s">
        <v>74</v>
      </c>
      <c r="M1382" s="369"/>
      <c r="N1382" s="362"/>
      <c r="O1382" s="362"/>
      <c r="P1382" s="362"/>
      <c r="Q1382" s="362"/>
      <c r="R1382" s="362"/>
      <c r="S1382" s="366"/>
    </row>
    <row r="1383" spans="1:21">
      <c r="A1383" s="1">
        <f t="shared" ref="A1383:B1383" si="1461">A1382</f>
        <v>28</v>
      </c>
      <c r="B1383" s="1">
        <f t="shared" si="1461"/>
        <v>0</v>
      </c>
      <c r="C1383" s="319"/>
      <c r="D1383" s="328" t="s">
        <v>81</v>
      </c>
      <c r="E1383" s="328"/>
      <c r="F1383" s="328" t="s">
        <v>81</v>
      </c>
      <c r="G1383" s="328"/>
      <c r="H1383" s="347"/>
      <c r="I1383" s="347"/>
      <c r="J1383" s="348"/>
      <c r="K1383" s="349"/>
      <c r="L1383" s="350">
        <f>H1383-J1383</f>
        <v>0</v>
      </c>
      <c r="M1383" s="351"/>
      <c r="N1383" s="128"/>
      <c r="O1383" s="128"/>
      <c r="P1383" s="128"/>
      <c r="Q1383" s="128"/>
      <c r="R1383" s="128"/>
      <c r="S1383" s="352"/>
      <c r="T1383" s="49" t="str">
        <f>HLOOKUP(F1356,リスト!$N$7:$AC$25,2,)</f>
        <v>対象外</v>
      </c>
      <c r="U1383" s="47" t="str">
        <f t="shared" ref="U1383:U1400" si="1462">IF(T1383="対象外",IF(J1383&gt;0,"補助対象外経費です!!",""),"")</f>
        <v/>
      </c>
    </row>
    <row r="1384" spans="1:21">
      <c r="A1384" s="1">
        <f t="shared" ref="A1384:B1384" si="1463">A1383</f>
        <v>28</v>
      </c>
      <c r="B1384" s="1">
        <f t="shared" si="1463"/>
        <v>0</v>
      </c>
      <c r="C1384" s="319"/>
      <c r="D1384" s="328" t="s">
        <v>92</v>
      </c>
      <c r="E1384" s="328"/>
      <c r="F1384" s="304" t="s">
        <v>77</v>
      </c>
      <c r="G1384" s="304"/>
      <c r="H1384" s="305"/>
      <c r="I1384" s="305"/>
      <c r="J1384" s="306"/>
      <c r="K1384" s="307"/>
      <c r="L1384" s="308">
        <f t="shared" ref="L1384:L1400" si="1464">H1384-J1384</f>
        <v>0</v>
      </c>
      <c r="M1384" s="309"/>
      <c r="N1384" s="167"/>
      <c r="O1384" s="167"/>
      <c r="P1384" s="167"/>
      <c r="Q1384" s="167"/>
      <c r="R1384" s="167"/>
      <c r="S1384" s="310"/>
      <c r="T1384" s="49" t="str">
        <f>HLOOKUP(F1356,リスト!$N$7:$AC$25,3,)</f>
        <v>対象</v>
      </c>
      <c r="U1384" s="47" t="str">
        <f t="shared" si="1462"/>
        <v/>
      </c>
    </row>
    <row r="1385" spans="1:21">
      <c r="A1385" s="1">
        <f t="shared" ref="A1385:B1385" si="1465">A1384</f>
        <v>28</v>
      </c>
      <c r="B1385" s="1">
        <f t="shared" si="1465"/>
        <v>0</v>
      </c>
      <c r="C1385" s="319"/>
      <c r="D1385" s="328"/>
      <c r="E1385" s="328"/>
      <c r="F1385" s="353" t="s">
        <v>78</v>
      </c>
      <c r="G1385" s="353"/>
      <c r="H1385" s="354"/>
      <c r="I1385" s="354"/>
      <c r="J1385" s="355"/>
      <c r="K1385" s="356"/>
      <c r="L1385" s="357">
        <f t="shared" si="1464"/>
        <v>0</v>
      </c>
      <c r="M1385" s="358"/>
      <c r="N1385" s="359"/>
      <c r="O1385" s="359"/>
      <c r="P1385" s="359"/>
      <c r="Q1385" s="359"/>
      <c r="R1385" s="359"/>
      <c r="S1385" s="360"/>
      <c r="T1385" s="49" t="str">
        <f>HLOOKUP(F1356,リスト!$N$7:$AC$25,4,)</f>
        <v>対象</v>
      </c>
      <c r="U1385" s="47" t="str">
        <f t="shared" si="1462"/>
        <v/>
      </c>
    </row>
    <row r="1386" spans="1:21">
      <c r="A1386" s="1">
        <f t="shared" ref="A1386:B1386" si="1466">A1385</f>
        <v>28</v>
      </c>
      <c r="B1386" s="1">
        <f t="shared" si="1466"/>
        <v>0</v>
      </c>
      <c r="C1386" s="319"/>
      <c r="D1386" s="328"/>
      <c r="E1386" s="328"/>
      <c r="F1386" s="311" t="s">
        <v>79</v>
      </c>
      <c r="G1386" s="311"/>
      <c r="H1386" s="312"/>
      <c r="I1386" s="312"/>
      <c r="J1386" s="313"/>
      <c r="K1386" s="314"/>
      <c r="L1386" s="315">
        <f t="shared" si="1464"/>
        <v>0</v>
      </c>
      <c r="M1386" s="316"/>
      <c r="N1386" s="168"/>
      <c r="O1386" s="168"/>
      <c r="P1386" s="168"/>
      <c r="Q1386" s="168"/>
      <c r="R1386" s="168"/>
      <c r="S1386" s="317"/>
      <c r="T1386" s="49" t="str">
        <f>HLOOKUP(F1356,リスト!$N$7:$AC$25,5,)</f>
        <v>対象</v>
      </c>
      <c r="U1386" s="47" t="str">
        <f t="shared" si="1462"/>
        <v/>
      </c>
    </row>
    <row r="1387" spans="1:21">
      <c r="A1387" s="1">
        <f t="shared" ref="A1387:B1387" si="1467">A1386</f>
        <v>28</v>
      </c>
      <c r="B1387" s="1">
        <f t="shared" si="1467"/>
        <v>0</v>
      </c>
      <c r="C1387" s="319"/>
      <c r="D1387" s="328" t="s">
        <v>93</v>
      </c>
      <c r="E1387" s="328"/>
      <c r="F1387" s="304" t="s">
        <v>80</v>
      </c>
      <c r="G1387" s="304"/>
      <c r="H1387" s="305"/>
      <c r="I1387" s="305"/>
      <c r="J1387" s="306"/>
      <c r="K1387" s="307"/>
      <c r="L1387" s="308">
        <f t="shared" si="1464"/>
        <v>0</v>
      </c>
      <c r="M1387" s="309"/>
      <c r="N1387" s="167"/>
      <c r="O1387" s="167"/>
      <c r="P1387" s="167"/>
      <c r="Q1387" s="167"/>
      <c r="R1387" s="167"/>
      <c r="S1387" s="310"/>
      <c r="T1387" s="49" t="str">
        <f>HLOOKUP(F1356,リスト!$N$7:$AC$25,6,)</f>
        <v>対象</v>
      </c>
      <c r="U1387" s="47" t="str">
        <f t="shared" si="1462"/>
        <v/>
      </c>
    </row>
    <row r="1388" spans="1:21">
      <c r="A1388" s="1">
        <f t="shared" ref="A1388:B1388" si="1468">A1387</f>
        <v>28</v>
      </c>
      <c r="B1388" s="1">
        <f t="shared" si="1468"/>
        <v>0</v>
      </c>
      <c r="C1388" s="319"/>
      <c r="D1388" s="328"/>
      <c r="E1388" s="328"/>
      <c r="F1388" s="353" t="s">
        <v>82</v>
      </c>
      <c r="G1388" s="353"/>
      <c r="H1388" s="354"/>
      <c r="I1388" s="354"/>
      <c r="J1388" s="355"/>
      <c r="K1388" s="356"/>
      <c r="L1388" s="357">
        <f t="shared" si="1464"/>
        <v>0</v>
      </c>
      <c r="M1388" s="358"/>
      <c r="N1388" s="359"/>
      <c r="O1388" s="359"/>
      <c r="P1388" s="359"/>
      <c r="Q1388" s="359"/>
      <c r="R1388" s="359"/>
      <c r="S1388" s="360"/>
      <c r="T1388" s="49" t="str">
        <f>HLOOKUP(F1356,リスト!$N$7:$AC$25,7,)</f>
        <v>対象外</v>
      </c>
      <c r="U1388" s="47" t="str">
        <f t="shared" si="1462"/>
        <v/>
      </c>
    </row>
    <row r="1389" spans="1:21" ht="14.4" customHeight="1">
      <c r="A1389" s="1">
        <f t="shared" ref="A1389:B1389" si="1469">A1388</f>
        <v>28</v>
      </c>
      <c r="B1389" s="1">
        <f t="shared" si="1469"/>
        <v>0</v>
      </c>
      <c r="C1389" s="319"/>
      <c r="D1389" s="328"/>
      <c r="E1389" s="328"/>
      <c r="F1389" s="353" t="s">
        <v>162</v>
      </c>
      <c r="G1389" s="353"/>
      <c r="H1389" s="354"/>
      <c r="I1389" s="354"/>
      <c r="J1389" s="355"/>
      <c r="K1389" s="356"/>
      <c r="L1389" s="357">
        <f t="shared" si="1464"/>
        <v>0</v>
      </c>
      <c r="M1389" s="358"/>
      <c r="N1389" s="359"/>
      <c r="O1389" s="359"/>
      <c r="P1389" s="359"/>
      <c r="Q1389" s="359"/>
      <c r="R1389" s="359"/>
      <c r="S1389" s="360"/>
      <c r="T1389" s="49" t="str">
        <f>HLOOKUP(F1356,リスト!$N$7:$AC$25,8,)</f>
        <v>対象</v>
      </c>
      <c r="U1389" s="47" t="str">
        <f t="shared" si="1462"/>
        <v/>
      </c>
    </row>
    <row r="1390" spans="1:21">
      <c r="A1390" s="1">
        <f t="shared" ref="A1390:B1390" si="1470">A1389</f>
        <v>28</v>
      </c>
      <c r="B1390" s="1">
        <f t="shared" si="1470"/>
        <v>0</v>
      </c>
      <c r="C1390" s="319"/>
      <c r="D1390" s="328"/>
      <c r="E1390" s="328"/>
      <c r="F1390" s="311" t="s">
        <v>83</v>
      </c>
      <c r="G1390" s="311"/>
      <c r="H1390" s="312"/>
      <c r="I1390" s="312"/>
      <c r="J1390" s="313"/>
      <c r="K1390" s="314"/>
      <c r="L1390" s="315">
        <f t="shared" si="1464"/>
        <v>0</v>
      </c>
      <c r="M1390" s="316"/>
      <c r="N1390" s="168"/>
      <c r="O1390" s="168"/>
      <c r="P1390" s="168"/>
      <c r="Q1390" s="168"/>
      <c r="R1390" s="168"/>
      <c r="S1390" s="317"/>
      <c r="T1390" s="49" t="str">
        <f>HLOOKUP(F1356,リスト!$N$7:$AC$25,9,)</f>
        <v>対象</v>
      </c>
      <c r="U1390" s="47" t="str">
        <f t="shared" si="1462"/>
        <v/>
      </c>
    </row>
    <row r="1391" spans="1:21">
      <c r="A1391" s="1">
        <f t="shared" ref="A1391:B1391" si="1471">A1390</f>
        <v>28</v>
      </c>
      <c r="B1391" s="1">
        <f t="shared" si="1471"/>
        <v>0</v>
      </c>
      <c r="C1391" s="319"/>
      <c r="D1391" s="328" t="s">
        <v>94</v>
      </c>
      <c r="E1391" s="328"/>
      <c r="F1391" s="304" t="s">
        <v>84</v>
      </c>
      <c r="G1391" s="304"/>
      <c r="H1391" s="305"/>
      <c r="I1391" s="305"/>
      <c r="J1391" s="306"/>
      <c r="K1391" s="307"/>
      <c r="L1391" s="308">
        <f t="shared" si="1464"/>
        <v>0</v>
      </c>
      <c r="M1391" s="309"/>
      <c r="N1391" s="167"/>
      <c r="O1391" s="167"/>
      <c r="P1391" s="167"/>
      <c r="Q1391" s="167"/>
      <c r="R1391" s="167"/>
      <c r="S1391" s="310"/>
      <c r="T1391" s="49" t="str">
        <f>HLOOKUP(F1356,リスト!$N$7:$AC$25,10,)</f>
        <v>対象</v>
      </c>
      <c r="U1391" s="47" t="str">
        <f t="shared" si="1462"/>
        <v/>
      </c>
    </row>
    <row r="1392" spans="1:21">
      <c r="A1392" s="1">
        <f t="shared" ref="A1392:B1392" si="1472">A1391</f>
        <v>28</v>
      </c>
      <c r="B1392" s="1">
        <f t="shared" si="1472"/>
        <v>0</v>
      </c>
      <c r="C1392" s="319"/>
      <c r="D1392" s="328"/>
      <c r="E1392" s="328"/>
      <c r="F1392" s="353" t="s">
        <v>85</v>
      </c>
      <c r="G1392" s="353"/>
      <c r="H1392" s="354"/>
      <c r="I1392" s="354"/>
      <c r="J1392" s="355"/>
      <c r="K1392" s="356"/>
      <c r="L1392" s="357">
        <f t="shared" si="1464"/>
        <v>0</v>
      </c>
      <c r="M1392" s="358"/>
      <c r="N1392" s="359"/>
      <c r="O1392" s="359"/>
      <c r="P1392" s="359"/>
      <c r="Q1392" s="359"/>
      <c r="R1392" s="359"/>
      <c r="S1392" s="360"/>
      <c r="T1392" s="49" t="str">
        <f>HLOOKUP(F1356,リスト!$N$7:$AC$25,11,)</f>
        <v>対象外</v>
      </c>
      <c r="U1392" s="47" t="str">
        <f t="shared" si="1462"/>
        <v/>
      </c>
    </row>
    <row r="1393" spans="1:22">
      <c r="A1393" s="1">
        <f t="shared" ref="A1393:B1393" si="1473">A1392</f>
        <v>28</v>
      </c>
      <c r="B1393" s="1">
        <f t="shared" si="1473"/>
        <v>0</v>
      </c>
      <c r="C1393" s="319"/>
      <c r="D1393" s="328"/>
      <c r="E1393" s="328"/>
      <c r="F1393" s="311" t="s">
        <v>86</v>
      </c>
      <c r="G1393" s="311"/>
      <c r="H1393" s="312"/>
      <c r="I1393" s="312"/>
      <c r="J1393" s="313"/>
      <c r="K1393" s="314"/>
      <c r="L1393" s="315">
        <f t="shared" si="1464"/>
        <v>0</v>
      </c>
      <c r="M1393" s="316"/>
      <c r="N1393" s="168"/>
      <c r="O1393" s="168"/>
      <c r="P1393" s="168"/>
      <c r="Q1393" s="168"/>
      <c r="R1393" s="168"/>
      <c r="S1393" s="317"/>
      <c r="T1393" s="49" t="str">
        <f>HLOOKUP(F1356,リスト!$N$7:$AC$25,12,)</f>
        <v>対象</v>
      </c>
      <c r="U1393" s="47" t="str">
        <f t="shared" si="1462"/>
        <v/>
      </c>
    </row>
    <row r="1394" spans="1:22">
      <c r="A1394" s="1">
        <f t="shared" ref="A1394:B1394" si="1474">A1393</f>
        <v>28</v>
      </c>
      <c r="B1394" s="1">
        <f t="shared" si="1474"/>
        <v>0</v>
      </c>
      <c r="C1394" s="319"/>
      <c r="D1394" s="328" t="s">
        <v>95</v>
      </c>
      <c r="E1394" s="328"/>
      <c r="F1394" s="328" t="s">
        <v>95</v>
      </c>
      <c r="G1394" s="328"/>
      <c r="H1394" s="347"/>
      <c r="I1394" s="347"/>
      <c r="J1394" s="348"/>
      <c r="K1394" s="349"/>
      <c r="L1394" s="350">
        <f t="shared" si="1464"/>
        <v>0</v>
      </c>
      <c r="M1394" s="351"/>
      <c r="N1394" s="128"/>
      <c r="O1394" s="128"/>
      <c r="P1394" s="128"/>
      <c r="Q1394" s="128"/>
      <c r="R1394" s="128"/>
      <c r="S1394" s="352"/>
      <c r="T1394" s="49" t="str">
        <f>HLOOKUP(F1356,リスト!$N$7:$AC$25,13,)</f>
        <v>対象外</v>
      </c>
      <c r="U1394" s="47" t="str">
        <f t="shared" si="1462"/>
        <v/>
      </c>
    </row>
    <row r="1395" spans="1:22">
      <c r="A1395" s="1">
        <f t="shared" ref="A1395:B1395" si="1475">A1394</f>
        <v>28</v>
      </c>
      <c r="B1395" s="1">
        <f t="shared" si="1475"/>
        <v>0</v>
      </c>
      <c r="C1395" s="319"/>
      <c r="D1395" s="327" t="s">
        <v>98</v>
      </c>
      <c r="E1395" s="328"/>
      <c r="F1395" s="304" t="s">
        <v>87</v>
      </c>
      <c r="G1395" s="304"/>
      <c r="H1395" s="305"/>
      <c r="I1395" s="305"/>
      <c r="J1395" s="306"/>
      <c r="K1395" s="307"/>
      <c r="L1395" s="308">
        <f t="shared" si="1464"/>
        <v>0</v>
      </c>
      <c r="M1395" s="309"/>
      <c r="N1395" s="167"/>
      <c r="O1395" s="167"/>
      <c r="P1395" s="167"/>
      <c r="Q1395" s="167"/>
      <c r="R1395" s="167"/>
      <c r="S1395" s="310"/>
      <c r="T1395" s="49" t="str">
        <f>HLOOKUP(F1356,リスト!$N$7:$AC$25,14,)</f>
        <v>対象</v>
      </c>
      <c r="U1395" s="47" t="str">
        <f t="shared" si="1462"/>
        <v/>
      </c>
    </row>
    <row r="1396" spans="1:22">
      <c r="A1396" s="1">
        <f t="shared" ref="A1396:B1396" si="1476">A1395</f>
        <v>28</v>
      </c>
      <c r="B1396" s="1">
        <f t="shared" si="1476"/>
        <v>0</v>
      </c>
      <c r="C1396" s="319"/>
      <c r="D1396" s="328"/>
      <c r="E1396" s="328"/>
      <c r="F1396" s="311" t="s">
        <v>88</v>
      </c>
      <c r="G1396" s="311"/>
      <c r="H1396" s="312"/>
      <c r="I1396" s="312"/>
      <c r="J1396" s="313"/>
      <c r="K1396" s="314"/>
      <c r="L1396" s="315">
        <f t="shared" si="1464"/>
        <v>0</v>
      </c>
      <c r="M1396" s="316"/>
      <c r="N1396" s="168"/>
      <c r="O1396" s="168"/>
      <c r="P1396" s="168"/>
      <c r="Q1396" s="168"/>
      <c r="R1396" s="168"/>
      <c r="S1396" s="317"/>
      <c r="T1396" s="49" t="str">
        <f>HLOOKUP(F1356,リスト!$N$7:$AC$25,15,)</f>
        <v>対象</v>
      </c>
      <c r="U1396" s="47" t="str">
        <f t="shared" si="1462"/>
        <v/>
      </c>
    </row>
    <row r="1397" spans="1:22">
      <c r="A1397" s="1">
        <f t="shared" ref="A1397:B1397" si="1477">A1396</f>
        <v>28</v>
      </c>
      <c r="B1397" s="1">
        <f t="shared" si="1477"/>
        <v>0</v>
      </c>
      <c r="C1397" s="319"/>
      <c r="D1397" s="346" t="s">
        <v>96</v>
      </c>
      <c r="E1397" s="346"/>
      <c r="F1397" s="328" t="s">
        <v>89</v>
      </c>
      <c r="G1397" s="328"/>
      <c r="H1397" s="347"/>
      <c r="I1397" s="347"/>
      <c r="J1397" s="348"/>
      <c r="K1397" s="349"/>
      <c r="L1397" s="350">
        <f t="shared" si="1464"/>
        <v>0</v>
      </c>
      <c r="M1397" s="351"/>
      <c r="N1397" s="128"/>
      <c r="O1397" s="128"/>
      <c r="P1397" s="128"/>
      <c r="Q1397" s="128"/>
      <c r="R1397" s="128"/>
      <c r="S1397" s="352"/>
      <c r="T1397" s="49" t="str">
        <f>HLOOKUP(F1356,リスト!$N$7:$AC$25,16,)</f>
        <v>対象</v>
      </c>
      <c r="U1397" s="47" t="str">
        <f t="shared" si="1462"/>
        <v/>
      </c>
    </row>
    <row r="1398" spans="1:22">
      <c r="A1398" s="1">
        <f t="shared" ref="A1398:B1398" si="1478">A1397</f>
        <v>28</v>
      </c>
      <c r="B1398" s="1">
        <f t="shared" si="1478"/>
        <v>0</v>
      </c>
      <c r="C1398" s="319"/>
      <c r="D1398" s="328" t="s">
        <v>97</v>
      </c>
      <c r="E1398" s="328"/>
      <c r="F1398" s="304" t="s">
        <v>90</v>
      </c>
      <c r="G1398" s="304"/>
      <c r="H1398" s="305"/>
      <c r="I1398" s="305"/>
      <c r="J1398" s="306"/>
      <c r="K1398" s="307"/>
      <c r="L1398" s="308">
        <f t="shared" si="1464"/>
        <v>0</v>
      </c>
      <c r="M1398" s="309"/>
      <c r="N1398" s="167"/>
      <c r="O1398" s="167"/>
      <c r="P1398" s="167"/>
      <c r="Q1398" s="167"/>
      <c r="R1398" s="167"/>
      <c r="S1398" s="310"/>
      <c r="T1398" s="49" t="str">
        <f>HLOOKUP(F1356,リスト!$N$7:$AC$25,17,)</f>
        <v>対象</v>
      </c>
      <c r="U1398" s="47" t="str">
        <f t="shared" si="1462"/>
        <v/>
      </c>
    </row>
    <row r="1399" spans="1:22">
      <c r="A1399" s="1">
        <f t="shared" ref="A1399:B1399" si="1479">A1398</f>
        <v>28</v>
      </c>
      <c r="B1399" s="1">
        <f t="shared" si="1479"/>
        <v>0</v>
      </c>
      <c r="C1399" s="319"/>
      <c r="D1399" s="328"/>
      <c r="E1399" s="328"/>
      <c r="F1399" s="311" t="s">
        <v>91</v>
      </c>
      <c r="G1399" s="311"/>
      <c r="H1399" s="312"/>
      <c r="I1399" s="312"/>
      <c r="J1399" s="313"/>
      <c r="K1399" s="314"/>
      <c r="L1399" s="315">
        <f t="shared" si="1464"/>
        <v>0</v>
      </c>
      <c r="M1399" s="316"/>
      <c r="N1399" s="168"/>
      <c r="O1399" s="168"/>
      <c r="P1399" s="168"/>
      <c r="Q1399" s="168"/>
      <c r="R1399" s="168"/>
      <c r="S1399" s="317"/>
      <c r="T1399" s="49" t="str">
        <f>HLOOKUP(F1356,リスト!$N$7:$AC$25,18,)</f>
        <v>対象外</v>
      </c>
      <c r="U1399" s="47" t="str">
        <f t="shared" si="1462"/>
        <v/>
      </c>
    </row>
    <row r="1400" spans="1:22" ht="15" thickBot="1">
      <c r="A1400" s="1">
        <f t="shared" ref="A1400:B1400" si="1480">A1399</f>
        <v>28</v>
      </c>
      <c r="B1400" s="1">
        <f t="shared" si="1480"/>
        <v>0</v>
      </c>
      <c r="C1400" s="319"/>
      <c r="D1400" s="329" t="s">
        <v>70</v>
      </c>
      <c r="E1400" s="329"/>
      <c r="F1400" s="329" t="s">
        <v>70</v>
      </c>
      <c r="G1400" s="329"/>
      <c r="H1400" s="330"/>
      <c r="I1400" s="330"/>
      <c r="J1400" s="331"/>
      <c r="K1400" s="332"/>
      <c r="L1400" s="333">
        <f t="shared" si="1464"/>
        <v>0</v>
      </c>
      <c r="M1400" s="334"/>
      <c r="N1400" s="335"/>
      <c r="O1400" s="335"/>
      <c r="P1400" s="335"/>
      <c r="Q1400" s="335"/>
      <c r="R1400" s="335"/>
      <c r="S1400" s="336"/>
      <c r="T1400" s="49" t="str">
        <f>HLOOKUP(F1356,リスト!$N$7:$AC$25,19,)</f>
        <v>対象</v>
      </c>
      <c r="U1400" s="47" t="str">
        <f t="shared" si="1462"/>
        <v/>
      </c>
    </row>
    <row r="1401" spans="1:22" ht="15.6" thickTop="1" thickBot="1">
      <c r="A1401" s="1">
        <f t="shared" ref="A1401:B1401" si="1481">A1400</f>
        <v>28</v>
      </c>
      <c r="B1401" s="1">
        <f t="shared" si="1481"/>
        <v>0</v>
      </c>
      <c r="C1401" s="320"/>
      <c r="D1401" s="337" t="s">
        <v>71</v>
      </c>
      <c r="E1401" s="338"/>
      <c r="F1401" s="338"/>
      <c r="G1401" s="339"/>
      <c r="H1401" s="340">
        <f>SUM(H1383:I1400)</f>
        <v>0</v>
      </c>
      <c r="I1401" s="340"/>
      <c r="J1401" s="341">
        <f t="shared" ref="J1401" si="1482">SUM(J1383:K1400)</f>
        <v>0</v>
      </c>
      <c r="K1401" s="342"/>
      <c r="L1401" s="342">
        <f t="shared" ref="L1401" si="1483">SUM(L1383:M1400)</f>
        <v>0</v>
      </c>
      <c r="M1401" s="343"/>
      <c r="N1401" s="344"/>
      <c r="O1401" s="344"/>
      <c r="P1401" s="344"/>
      <c r="Q1401" s="344"/>
      <c r="R1401" s="344"/>
      <c r="S1401" s="345"/>
      <c r="T1401" s="49"/>
    </row>
    <row r="1402" spans="1:22">
      <c r="A1402" s="1">
        <f>F1405</f>
        <v>29</v>
      </c>
      <c r="B1402" s="1">
        <f>IF(H1426&gt;0,1,0)</f>
        <v>0</v>
      </c>
      <c r="C1402" s="179" t="s">
        <v>41</v>
      </c>
      <c r="D1402" s="179"/>
      <c r="E1402" s="179"/>
      <c r="U1402" s="11" t="s">
        <v>43</v>
      </c>
      <c r="V1402" s="11" t="s">
        <v>157</v>
      </c>
    </row>
    <row r="1403" spans="1:22">
      <c r="A1403" s="1">
        <f>A1402</f>
        <v>29</v>
      </c>
      <c r="B1403" s="1">
        <f>B1402</f>
        <v>0</v>
      </c>
      <c r="C1403" s="223" t="str">
        <f>"トップスポーツクラブ強化事業　"&amp;基本!$G$24</f>
        <v>トップスポーツクラブ強化事業　事業計画書</v>
      </c>
      <c r="D1403" s="223"/>
      <c r="E1403" s="223"/>
      <c r="F1403" s="223"/>
      <c r="G1403" s="223"/>
      <c r="H1403" s="223"/>
      <c r="I1403" s="223"/>
      <c r="J1403" s="223"/>
      <c r="K1403" s="223"/>
      <c r="L1403" s="223"/>
      <c r="M1403" s="223"/>
      <c r="N1403" s="223"/>
      <c r="O1403" s="223"/>
      <c r="P1403" s="223"/>
      <c r="Q1403" s="223"/>
      <c r="R1403" s="223"/>
      <c r="S1403" s="223"/>
      <c r="U1403" s="16" t="str">
        <f t="shared" ref="U1403:V1406" si="1484">IF(U1353="","",U1353)</f>
        <v>トップスポーツクラブ強化事業</v>
      </c>
      <c r="V1403" s="16" t="str">
        <f t="shared" si="1484"/>
        <v>トップクラブ</v>
      </c>
    </row>
    <row r="1404" spans="1:22" ht="15" thickBot="1">
      <c r="A1404" s="1">
        <f t="shared" ref="A1404:B1404" si="1485">A1403</f>
        <v>29</v>
      </c>
      <c r="B1404" s="1">
        <f t="shared" si="1485"/>
        <v>0</v>
      </c>
      <c r="C1404" s="386" t="s">
        <v>42</v>
      </c>
      <c r="D1404" s="386"/>
      <c r="U1404" s="28" t="str">
        <f t="shared" si="1484"/>
        <v/>
      </c>
      <c r="V1404" s="28" t="str">
        <f t="shared" si="1484"/>
        <v/>
      </c>
    </row>
    <row r="1405" spans="1:22" ht="15" thickBot="1">
      <c r="A1405" s="1">
        <f t="shared" ref="A1405:B1405" si="1486">A1404</f>
        <v>29</v>
      </c>
      <c r="B1405" s="1">
        <f t="shared" si="1486"/>
        <v>0</v>
      </c>
      <c r="C1405" s="413" t="s">
        <v>44</v>
      </c>
      <c r="D1405" s="414"/>
      <c r="E1405" s="414"/>
      <c r="F1405" s="415">
        <f>F1355+1</f>
        <v>29</v>
      </c>
      <c r="G1405" s="416"/>
      <c r="U1405" s="28" t="str">
        <f t="shared" si="1484"/>
        <v/>
      </c>
      <c r="V1405" s="28" t="str">
        <f t="shared" si="1484"/>
        <v/>
      </c>
    </row>
    <row r="1406" spans="1:22">
      <c r="A1406" s="1">
        <f t="shared" ref="A1406:B1406" si="1487">A1405</f>
        <v>29</v>
      </c>
      <c r="B1406" s="1">
        <f t="shared" si="1487"/>
        <v>0</v>
      </c>
      <c r="C1406" s="417" t="s">
        <v>43</v>
      </c>
      <c r="D1406" s="361"/>
      <c r="E1406" s="361"/>
      <c r="F1406" s="418" t="s">
        <v>26</v>
      </c>
      <c r="G1406" s="418"/>
      <c r="H1406" s="418"/>
      <c r="I1406" s="418"/>
      <c r="J1406" s="418"/>
      <c r="K1406" s="418"/>
      <c r="L1406" s="418"/>
      <c r="M1406" s="361" t="s">
        <v>47</v>
      </c>
      <c r="N1406" s="361"/>
      <c r="O1406" s="361"/>
      <c r="P1406" s="418"/>
      <c r="Q1406" s="418"/>
      <c r="R1406" s="418"/>
      <c r="S1406" s="419"/>
      <c r="T1406" s="64" t="str">
        <f>IF(F1406="","",VLOOKUP(F1406,U1403:V1406,2,))</f>
        <v>トップクラブ</v>
      </c>
      <c r="U1406" s="18" t="str">
        <f t="shared" si="1484"/>
        <v/>
      </c>
      <c r="V1406" s="18" t="str">
        <f t="shared" si="1484"/>
        <v/>
      </c>
    </row>
    <row r="1407" spans="1:22">
      <c r="A1407" s="1">
        <f t="shared" ref="A1407:B1407" si="1488">A1406</f>
        <v>29</v>
      </c>
      <c r="B1407" s="1">
        <f t="shared" si="1488"/>
        <v>0</v>
      </c>
      <c r="C1407" s="404" t="s">
        <v>141</v>
      </c>
      <c r="D1407" s="405"/>
      <c r="E1407" s="403"/>
      <c r="F1407" s="406"/>
      <c r="G1407" s="407"/>
      <c r="H1407" s="407"/>
      <c r="I1407" s="407"/>
      <c r="J1407" s="407"/>
      <c r="K1407" s="407"/>
      <c r="L1407" s="407"/>
      <c r="M1407" s="407"/>
      <c r="N1407" s="407"/>
      <c r="O1407" s="407"/>
      <c r="P1407" s="407"/>
      <c r="Q1407" s="407"/>
      <c r="R1407" s="407"/>
      <c r="S1407" s="408"/>
      <c r="U1407" s="50"/>
    </row>
    <row r="1408" spans="1:22">
      <c r="A1408" s="1">
        <f t="shared" ref="A1408:B1408" si="1489">A1407</f>
        <v>29</v>
      </c>
      <c r="B1408" s="1">
        <f t="shared" si="1489"/>
        <v>0</v>
      </c>
      <c r="C1408" s="398" t="s">
        <v>45</v>
      </c>
      <c r="D1408" s="362"/>
      <c r="E1408" s="362"/>
      <c r="F1408" s="409"/>
      <c r="G1408" s="410"/>
      <c r="H1408" s="410"/>
      <c r="I1408" s="20" t="str">
        <f>IF(F1408="","～",IF(J1408="","","～"))</f>
        <v>～</v>
      </c>
      <c r="J1408" s="410"/>
      <c r="K1408" s="410"/>
      <c r="L1408" s="410"/>
      <c r="M1408" s="21" t="s">
        <v>46</v>
      </c>
      <c r="N1408" s="411" t="str">
        <f>IF(T1408=1,IF(F1408="","",IF(J1408="","",IF(F1408=J1408,"日帰り",(J1408-F1408)&amp;"泊"&amp;(J1408-F1408+1)&amp;"日"))),"")</f>
        <v/>
      </c>
      <c r="O1408" s="411"/>
      <c r="P1408" s="411"/>
      <c r="Q1408" s="13" t="s">
        <v>62</v>
      </c>
      <c r="R1408" s="192"/>
      <c r="S1408" s="412"/>
      <c r="T1408" s="48">
        <v>0</v>
      </c>
    </row>
    <row r="1409" spans="1:24">
      <c r="A1409" s="1">
        <f t="shared" ref="A1409:B1409" si="1490">A1408</f>
        <v>29</v>
      </c>
      <c r="B1409" s="1">
        <f t="shared" si="1490"/>
        <v>0</v>
      </c>
      <c r="C1409" s="398" t="s">
        <v>48</v>
      </c>
      <c r="D1409" s="387" t="s">
        <v>49</v>
      </c>
      <c r="E1409" s="387"/>
      <c r="F1409" s="399"/>
      <c r="G1409" s="399"/>
      <c r="H1409" s="399"/>
      <c r="I1409" s="399"/>
      <c r="J1409" s="399"/>
      <c r="K1409" s="399"/>
      <c r="L1409" s="399"/>
      <c r="M1409" s="399"/>
      <c r="N1409" s="399"/>
      <c r="O1409" s="399"/>
      <c r="P1409" s="399"/>
      <c r="Q1409" s="399"/>
      <c r="R1409" s="399"/>
      <c r="S1409" s="400"/>
      <c r="U1409" s="154" t="s">
        <v>47</v>
      </c>
      <c r="V1409" s="154"/>
      <c r="W1409" s="154"/>
      <c r="X1409" s="154"/>
    </row>
    <row r="1410" spans="1:24">
      <c r="A1410" s="1">
        <f t="shared" ref="A1410:B1410" si="1491">A1409</f>
        <v>29</v>
      </c>
      <c r="B1410" s="1">
        <f t="shared" si="1491"/>
        <v>0</v>
      </c>
      <c r="C1410" s="398"/>
      <c r="D1410" s="395" t="s">
        <v>7</v>
      </c>
      <c r="E1410" s="395"/>
      <c r="F1410" s="396"/>
      <c r="G1410" s="396"/>
      <c r="H1410" s="396"/>
      <c r="I1410" s="396"/>
      <c r="J1410" s="396"/>
      <c r="K1410" s="396"/>
      <c r="L1410" s="396"/>
      <c r="M1410" s="396"/>
      <c r="N1410" s="396"/>
      <c r="O1410" s="396"/>
      <c r="P1410" s="396"/>
      <c r="Q1410" s="396"/>
      <c r="R1410" s="396"/>
      <c r="S1410" s="397"/>
      <c r="U1410" s="61" t="str">
        <f>U1403</f>
        <v>トップスポーツクラブ強化事業</v>
      </c>
      <c r="V1410" s="61" t="str">
        <f>U1404</f>
        <v/>
      </c>
      <c r="W1410" s="61" t="str">
        <f>U1405</f>
        <v/>
      </c>
      <c r="X1410" s="61" t="str">
        <f>U1406</f>
        <v/>
      </c>
    </row>
    <row r="1411" spans="1:24">
      <c r="A1411" s="1">
        <f t="shared" ref="A1411:B1411" si="1492">A1410</f>
        <v>29</v>
      </c>
      <c r="B1411" s="1">
        <f t="shared" si="1492"/>
        <v>0</v>
      </c>
      <c r="C1411" s="398" t="s">
        <v>50</v>
      </c>
      <c r="D1411" s="387" t="s">
        <v>49</v>
      </c>
      <c r="E1411" s="387"/>
      <c r="F1411" s="399"/>
      <c r="G1411" s="399"/>
      <c r="H1411" s="399"/>
      <c r="I1411" s="399"/>
      <c r="J1411" s="399"/>
      <c r="K1411" s="399"/>
      <c r="L1411" s="399"/>
      <c r="M1411" s="399"/>
      <c r="N1411" s="399"/>
      <c r="O1411" s="399"/>
      <c r="P1411" s="399"/>
      <c r="Q1411" s="399"/>
      <c r="R1411" s="399"/>
      <c r="S1411" s="400"/>
      <c r="U1411" s="6" t="str">
        <f t="shared" ref="U1411:X1414" si="1493">IF(U1361="","",U1361)</f>
        <v>①強化活動</v>
      </c>
      <c r="V1411" s="6" t="str">
        <f t="shared" si="1493"/>
        <v/>
      </c>
      <c r="W1411" s="6" t="str">
        <f t="shared" si="1493"/>
        <v/>
      </c>
      <c r="X1411" s="6" t="str">
        <f t="shared" si="1493"/>
        <v/>
      </c>
    </row>
    <row r="1412" spans="1:24">
      <c r="A1412" s="1">
        <f t="shared" ref="A1412:B1412" si="1494">A1411</f>
        <v>29</v>
      </c>
      <c r="B1412" s="1">
        <f t="shared" si="1494"/>
        <v>0</v>
      </c>
      <c r="C1412" s="398"/>
      <c r="D1412" s="395" t="s">
        <v>7</v>
      </c>
      <c r="E1412" s="395"/>
      <c r="F1412" s="396"/>
      <c r="G1412" s="396"/>
      <c r="H1412" s="396"/>
      <c r="I1412" s="396"/>
      <c r="J1412" s="396"/>
      <c r="K1412" s="396"/>
      <c r="L1412" s="396"/>
      <c r="M1412" s="396"/>
      <c r="N1412" s="396"/>
      <c r="O1412" s="396"/>
      <c r="P1412" s="396"/>
      <c r="Q1412" s="396"/>
      <c r="R1412" s="396"/>
      <c r="S1412" s="397"/>
      <c r="U1412" s="8" t="str">
        <f t="shared" si="1493"/>
        <v>②トップ招へい</v>
      </c>
      <c r="V1412" s="8" t="str">
        <f t="shared" si="1493"/>
        <v/>
      </c>
      <c r="W1412" s="8" t="str">
        <f t="shared" si="1493"/>
        <v/>
      </c>
      <c r="X1412" s="8" t="str">
        <f t="shared" si="1493"/>
        <v/>
      </c>
    </row>
    <row r="1413" spans="1:24">
      <c r="A1413" s="1">
        <f t="shared" ref="A1413:B1413" si="1495">A1412</f>
        <v>29</v>
      </c>
      <c r="B1413" s="1">
        <f t="shared" si="1495"/>
        <v>0</v>
      </c>
      <c r="C1413" s="401" t="s">
        <v>51</v>
      </c>
      <c r="D1413" s="362" t="s">
        <v>52</v>
      </c>
      <c r="E1413" s="362"/>
      <c r="F1413" s="362" t="s">
        <v>55</v>
      </c>
      <c r="G1413" s="402"/>
      <c r="H1413" s="369" t="s">
        <v>56</v>
      </c>
      <c r="I1413" s="367"/>
      <c r="J1413" s="403" t="s">
        <v>57</v>
      </c>
      <c r="K1413" s="402"/>
      <c r="L1413" s="369" t="s">
        <v>58</v>
      </c>
      <c r="M1413" s="367"/>
      <c r="N1413" s="403" t="s">
        <v>59</v>
      </c>
      <c r="O1413" s="402"/>
      <c r="P1413" s="369" t="s">
        <v>60</v>
      </c>
      <c r="Q1413" s="362"/>
      <c r="R1413" s="403" t="s">
        <v>32</v>
      </c>
      <c r="S1413" s="366"/>
      <c r="U1413" s="8" t="str">
        <f t="shared" si="1493"/>
        <v/>
      </c>
      <c r="V1413" s="8" t="str">
        <f t="shared" si="1493"/>
        <v/>
      </c>
      <c r="W1413" s="8" t="str">
        <f t="shared" si="1493"/>
        <v/>
      </c>
      <c r="X1413" s="8" t="str">
        <f t="shared" si="1493"/>
        <v/>
      </c>
    </row>
    <row r="1414" spans="1:24">
      <c r="A1414" s="1">
        <f t="shared" ref="A1414:B1414" si="1496">A1413</f>
        <v>29</v>
      </c>
      <c r="B1414" s="1">
        <f t="shared" si="1496"/>
        <v>0</v>
      </c>
      <c r="C1414" s="398"/>
      <c r="D1414" s="387" t="s">
        <v>53</v>
      </c>
      <c r="E1414" s="387"/>
      <c r="F1414" s="51" t="s">
        <v>134</v>
      </c>
      <c r="G1414" s="22" t="s">
        <v>61</v>
      </c>
      <c r="H1414" s="53" t="s">
        <v>134</v>
      </c>
      <c r="I1414" s="23" t="s">
        <v>61</v>
      </c>
      <c r="J1414" s="55" t="s">
        <v>134</v>
      </c>
      <c r="K1414" s="22" t="s">
        <v>61</v>
      </c>
      <c r="L1414" s="53" t="s">
        <v>134</v>
      </c>
      <c r="M1414" s="23" t="s">
        <v>61</v>
      </c>
      <c r="N1414" s="55" t="s">
        <v>134</v>
      </c>
      <c r="O1414" s="22" t="s">
        <v>61</v>
      </c>
      <c r="P1414" s="53" t="s">
        <v>134</v>
      </c>
      <c r="Q1414" s="24" t="s">
        <v>61</v>
      </c>
      <c r="R1414" s="22">
        <f>指導者!AL$35</f>
        <v>0</v>
      </c>
      <c r="S1414" s="29" t="s">
        <v>61</v>
      </c>
      <c r="U1414" s="10" t="str">
        <f t="shared" si="1493"/>
        <v/>
      </c>
      <c r="V1414" s="10" t="str">
        <f t="shared" si="1493"/>
        <v/>
      </c>
      <c r="W1414" s="10" t="str">
        <f t="shared" si="1493"/>
        <v/>
      </c>
      <c r="X1414" s="10" t="str">
        <f t="shared" si="1493"/>
        <v/>
      </c>
    </row>
    <row r="1415" spans="1:24">
      <c r="A1415" s="1">
        <f t="shared" ref="A1415:B1415" si="1497">A1414</f>
        <v>29</v>
      </c>
      <c r="B1415" s="1">
        <f t="shared" si="1497"/>
        <v>0</v>
      </c>
      <c r="C1415" s="398"/>
      <c r="D1415" s="395" t="s">
        <v>54</v>
      </c>
      <c r="E1415" s="395"/>
      <c r="F1415" s="52" t="s">
        <v>134</v>
      </c>
      <c r="G1415" s="25" t="s">
        <v>61</v>
      </c>
      <c r="H1415" s="54" t="s">
        <v>134</v>
      </c>
      <c r="I1415" s="26" t="s">
        <v>61</v>
      </c>
      <c r="J1415" s="56" t="s">
        <v>134</v>
      </c>
      <c r="K1415" s="25" t="s">
        <v>61</v>
      </c>
      <c r="L1415" s="54" t="s">
        <v>134</v>
      </c>
      <c r="M1415" s="26" t="s">
        <v>61</v>
      </c>
      <c r="N1415" s="56" t="s">
        <v>134</v>
      </c>
      <c r="O1415" s="25" t="s">
        <v>61</v>
      </c>
      <c r="P1415" s="54" t="s">
        <v>134</v>
      </c>
      <c r="Q1415" s="27" t="s">
        <v>61</v>
      </c>
      <c r="R1415" s="25">
        <f>選手!AL$332</f>
        <v>0</v>
      </c>
      <c r="S1415" s="30" t="s">
        <v>61</v>
      </c>
    </row>
    <row r="1416" spans="1:24">
      <c r="A1416" s="1">
        <f t="shared" ref="A1416:B1416" si="1498">A1415</f>
        <v>29</v>
      </c>
      <c r="B1416" s="1">
        <f t="shared" si="1498"/>
        <v>0</v>
      </c>
      <c r="C1416" s="370" t="s">
        <v>63</v>
      </c>
      <c r="D1416" s="371"/>
      <c r="E1416" s="372"/>
      <c r="F1416" s="287"/>
      <c r="G1416" s="379"/>
      <c r="H1416" s="379"/>
      <c r="I1416" s="379"/>
      <c r="J1416" s="379"/>
      <c r="K1416" s="379"/>
      <c r="L1416" s="379"/>
      <c r="M1416" s="379"/>
      <c r="N1416" s="379"/>
      <c r="O1416" s="379"/>
      <c r="P1416" s="379"/>
      <c r="Q1416" s="379"/>
      <c r="R1416" s="379"/>
      <c r="S1416" s="380"/>
    </row>
    <row r="1417" spans="1:24">
      <c r="A1417" s="1">
        <f t="shared" ref="A1417:B1417" si="1499">A1416</f>
        <v>29</v>
      </c>
      <c r="B1417" s="1">
        <f t="shared" si="1499"/>
        <v>0</v>
      </c>
      <c r="C1417" s="373"/>
      <c r="D1417" s="374"/>
      <c r="E1417" s="375"/>
      <c r="F1417" s="289"/>
      <c r="G1417" s="381"/>
      <c r="H1417" s="381"/>
      <c r="I1417" s="381"/>
      <c r="J1417" s="381"/>
      <c r="K1417" s="381"/>
      <c r="L1417" s="381"/>
      <c r="M1417" s="381"/>
      <c r="N1417" s="381"/>
      <c r="O1417" s="381"/>
      <c r="P1417" s="381"/>
      <c r="Q1417" s="381"/>
      <c r="R1417" s="381"/>
      <c r="S1417" s="382"/>
    </row>
    <row r="1418" spans="1:24">
      <c r="A1418" s="1">
        <f t="shared" ref="A1418:B1418" si="1500">A1417</f>
        <v>29</v>
      </c>
      <c r="B1418" s="1">
        <f t="shared" si="1500"/>
        <v>0</v>
      </c>
      <c r="C1418" s="373"/>
      <c r="D1418" s="374"/>
      <c r="E1418" s="375"/>
      <c r="F1418" s="289"/>
      <c r="G1418" s="381"/>
      <c r="H1418" s="381"/>
      <c r="I1418" s="381"/>
      <c r="J1418" s="381"/>
      <c r="K1418" s="381"/>
      <c r="L1418" s="381"/>
      <c r="M1418" s="381"/>
      <c r="N1418" s="381"/>
      <c r="O1418" s="381"/>
      <c r="P1418" s="381"/>
      <c r="Q1418" s="381"/>
      <c r="R1418" s="381"/>
      <c r="S1418" s="382"/>
    </row>
    <row r="1419" spans="1:24">
      <c r="A1419" s="1">
        <f t="shared" ref="A1419:B1419" si="1501">A1418</f>
        <v>29</v>
      </c>
      <c r="B1419" s="1">
        <f t="shared" si="1501"/>
        <v>0</v>
      </c>
      <c r="C1419" s="373"/>
      <c r="D1419" s="374"/>
      <c r="E1419" s="375"/>
      <c r="F1419" s="289"/>
      <c r="G1419" s="381"/>
      <c r="H1419" s="381"/>
      <c r="I1419" s="381"/>
      <c r="J1419" s="381"/>
      <c r="K1419" s="381"/>
      <c r="L1419" s="381"/>
      <c r="M1419" s="381"/>
      <c r="N1419" s="381"/>
      <c r="O1419" s="381"/>
      <c r="P1419" s="381"/>
      <c r="Q1419" s="381"/>
      <c r="R1419" s="381"/>
      <c r="S1419" s="382"/>
    </row>
    <row r="1420" spans="1:24">
      <c r="A1420" s="1">
        <f t="shared" ref="A1420:B1420" si="1502">A1419</f>
        <v>29</v>
      </c>
      <c r="B1420" s="1">
        <f t="shared" si="1502"/>
        <v>0</v>
      </c>
      <c r="C1420" s="373"/>
      <c r="D1420" s="374"/>
      <c r="E1420" s="375"/>
      <c r="F1420" s="289"/>
      <c r="G1420" s="381"/>
      <c r="H1420" s="381"/>
      <c r="I1420" s="381"/>
      <c r="J1420" s="381"/>
      <c r="K1420" s="381"/>
      <c r="L1420" s="381"/>
      <c r="M1420" s="381"/>
      <c r="N1420" s="381"/>
      <c r="O1420" s="381"/>
      <c r="P1420" s="381"/>
      <c r="Q1420" s="381"/>
      <c r="R1420" s="381"/>
      <c r="S1420" s="382"/>
    </row>
    <row r="1421" spans="1:24">
      <c r="A1421" s="1">
        <f t="shared" ref="A1421:B1421" si="1503">A1420</f>
        <v>29</v>
      </c>
      <c r="B1421" s="1">
        <f t="shared" si="1503"/>
        <v>0</v>
      </c>
      <c r="C1421" s="373"/>
      <c r="D1421" s="374"/>
      <c r="E1421" s="375"/>
      <c r="F1421" s="289"/>
      <c r="G1421" s="381"/>
      <c r="H1421" s="381"/>
      <c r="I1421" s="381"/>
      <c r="J1421" s="381"/>
      <c r="K1421" s="381"/>
      <c r="L1421" s="381"/>
      <c r="M1421" s="381"/>
      <c r="N1421" s="381"/>
      <c r="O1421" s="381"/>
      <c r="P1421" s="381"/>
      <c r="Q1421" s="381"/>
      <c r="R1421" s="381"/>
      <c r="S1421" s="382"/>
    </row>
    <row r="1422" spans="1:24" ht="15" thickBot="1">
      <c r="A1422" s="1">
        <f t="shared" ref="A1422:B1422" si="1504">A1421</f>
        <v>29</v>
      </c>
      <c r="B1422" s="1">
        <f t="shared" si="1504"/>
        <v>0</v>
      </c>
      <c r="C1422" s="376"/>
      <c r="D1422" s="377"/>
      <c r="E1422" s="378"/>
      <c r="F1422" s="383"/>
      <c r="G1422" s="384"/>
      <c r="H1422" s="384"/>
      <c r="I1422" s="384"/>
      <c r="J1422" s="384"/>
      <c r="K1422" s="384"/>
      <c r="L1422" s="384"/>
      <c r="M1422" s="384"/>
      <c r="N1422" s="384"/>
      <c r="O1422" s="384"/>
      <c r="P1422" s="384"/>
      <c r="Q1422" s="384"/>
      <c r="R1422" s="384"/>
      <c r="S1422" s="385"/>
    </row>
    <row r="1423" spans="1:24">
      <c r="A1423" s="1">
        <f t="shared" ref="A1423:B1423" si="1505">A1422</f>
        <v>29</v>
      </c>
      <c r="B1423" s="1">
        <f t="shared" si="1505"/>
        <v>0</v>
      </c>
    </row>
    <row r="1424" spans="1:24" ht="15" thickBot="1">
      <c r="A1424" s="1">
        <f t="shared" ref="A1424:B1424" si="1506">A1423</f>
        <v>29</v>
      </c>
      <c r="B1424" s="1">
        <f t="shared" si="1506"/>
        <v>0</v>
      </c>
      <c r="C1424" s="386" t="s">
        <v>64</v>
      </c>
      <c r="D1424" s="386"/>
      <c r="Q1424" s="323" t="s">
        <v>65</v>
      </c>
      <c r="R1424" s="323"/>
      <c r="S1424" s="323"/>
    </row>
    <row r="1425" spans="1:21">
      <c r="A1425" s="1">
        <f t="shared" ref="A1425:B1425" si="1507">A1424</f>
        <v>29</v>
      </c>
      <c r="B1425" s="1">
        <f t="shared" si="1507"/>
        <v>0</v>
      </c>
      <c r="C1425" s="318" t="s">
        <v>66</v>
      </c>
      <c r="D1425" s="361" t="s">
        <v>67</v>
      </c>
      <c r="E1425" s="361"/>
      <c r="F1425" s="361"/>
      <c r="G1425" s="361"/>
      <c r="H1425" s="361" t="s">
        <v>72</v>
      </c>
      <c r="I1425" s="361"/>
      <c r="J1425" s="361" t="s">
        <v>11</v>
      </c>
      <c r="K1425" s="361"/>
      <c r="L1425" s="361"/>
      <c r="M1425" s="361"/>
      <c r="N1425" s="361"/>
      <c r="O1425" s="361"/>
      <c r="P1425" s="361"/>
      <c r="Q1425" s="361"/>
      <c r="R1425" s="361"/>
      <c r="S1425" s="365"/>
    </row>
    <row r="1426" spans="1:21">
      <c r="A1426" s="1">
        <f t="shared" ref="A1426:B1426" si="1508">A1425</f>
        <v>29</v>
      </c>
      <c r="B1426" s="1">
        <f t="shared" si="1508"/>
        <v>0</v>
      </c>
      <c r="C1426" s="319"/>
      <c r="D1426" s="387" t="s">
        <v>68</v>
      </c>
      <c r="E1426" s="387"/>
      <c r="F1426" s="387"/>
      <c r="G1426" s="387"/>
      <c r="H1426" s="388">
        <f>J1451</f>
        <v>0</v>
      </c>
      <c r="I1426" s="388"/>
      <c r="J1426" s="167"/>
      <c r="K1426" s="167"/>
      <c r="L1426" s="167"/>
      <c r="M1426" s="167"/>
      <c r="N1426" s="167"/>
      <c r="O1426" s="167"/>
      <c r="P1426" s="167"/>
      <c r="Q1426" s="167"/>
      <c r="R1426" s="167"/>
      <c r="S1426" s="310"/>
    </row>
    <row r="1427" spans="1:21">
      <c r="A1427" s="1">
        <f t="shared" ref="A1427:B1427" si="1509">A1426</f>
        <v>29</v>
      </c>
      <c r="B1427" s="1">
        <f t="shared" si="1509"/>
        <v>0</v>
      </c>
      <c r="C1427" s="319"/>
      <c r="D1427" s="389" t="s">
        <v>135</v>
      </c>
      <c r="E1427" s="389"/>
      <c r="F1427" s="389"/>
      <c r="G1427" s="389"/>
      <c r="H1427" s="354"/>
      <c r="I1427" s="354"/>
      <c r="J1427" s="359"/>
      <c r="K1427" s="359"/>
      <c r="L1427" s="359"/>
      <c r="M1427" s="359"/>
      <c r="N1427" s="359"/>
      <c r="O1427" s="359"/>
      <c r="P1427" s="359"/>
      <c r="Q1427" s="359"/>
      <c r="R1427" s="359"/>
      <c r="S1427" s="360"/>
    </row>
    <row r="1428" spans="1:21">
      <c r="A1428" s="1">
        <f t="shared" ref="A1428:B1428" si="1510">A1427</f>
        <v>29</v>
      </c>
      <c r="B1428" s="1">
        <f t="shared" si="1510"/>
        <v>0</v>
      </c>
      <c r="C1428" s="319"/>
      <c r="D1428" s="389" t="s">
        <v>69</v>
      </c>
      <c r="E1428" s="389"/>
      <c r="F1428" s="389"/>
      <c r="G1428" s="389"/>
      <c r="H1428" s="354"/>
      <c r="I1428" s="354"/>
      <c r="J1428" s="359"/>
      <c r="K1428" s="359"/>
      <c r="L1428" s="359"/>
      <c r="M1428" s="359"/>
      <c r="N1428" s="359"/>
      <c r="O1428" s="359"/>
      <c r="P1428" s="359"/>
      <c r="Q1428" s="359"/>
      <c r="R1428" s="359"/>
      <c r="S1428" s="360"/>
    </row>
    <row r="1429" spans="1:21" ht="15" thickBot="1">
      <c r="A1429" s="1">
        <f t="shared" ref="A1429:B1429" si="1511">A1428</f>
        <v>29</v>
      </c>
      <c r="B1429" s="1">
        <f t="shared" si="1511"/>
        <v>0</v>
      </c>
      <c r="C1429" s="319"/>
      <c r="D1429" s="390" t="s">
        <v>70</v>
      </c>
      <c r="E1429" s="390"/>
      <c r="F1429" s="390"/>
      <c r="G1429" s="390"/>
      <c r="H1429" s="391">
        <f>H1451-SUM(H1426:I1428)</f>
        <v>0</v>
      </c>
      <c r="I1429" s="391"/>
      <c r="J1429" s="392"/>
      <c r="K1429" s="392"/>
      <c r="L1429" s="392"/>
      <c r="M1429" s="392"/>
      <c r="N1429" s="392"/>
      <c r="O1429" s="392"/>
      <c r="P1429" s="392"/>
      <c r="Q1429" s="392"/>
      <c r="R1429" s="392"/>
      <c r="S1429" s="393"/>
    </row>
    <row r="1430" spans="1:21" ht="15.6" thickTop="1" thickBot="1">
      <c r="A1430" s="1">
        <f t="shared" ref="A1430:B1430" si="1512">A1429</f>
        <v>29</v>
      </c>
      <c r="B1430" s="1">
        <f t="shared" si="1512"/>
        <v>0</v>
      </c>
      <c r="C1430" s="320"/>
      <c r="D1430" s="394" t="s">
        <v>71</v>
      </c>
      <c r="E1430" s="394"/>
      <c r="F1430" s="394"/>
      <c r="G1430" s="394"/>
      <c r="H1430" s="340">
        <f>SUM(H1426:I1429)</f>
        <v>0</v>
      </c>
      <c r="I1430" s="340"/>
      <c r="J1430" s="344"/>
      <c r="K1430" s="344"/>
      <c r="L1430" s="344"/>
      <c r="M1430" s="344"/>
      <c r="N1430" s="344"/>
      <c r="O1430" s="344"/>
      <c r="P1430" s="344"/>
      <c r="Q1430" s="344"/>
      <c r="R1430" s="344"/>
      <c r="S1430" s="345"/>
    </row>
    <row r="1431" spans="1:21">
      <c r="A1431" s="1">
        <f t="shared" ref="A1431:B1431" si="1513">A1430</f>
        <v>29</v>
      </c>
      <c r="B1431" s="1">
        <f t="shared" si="1513"/>
        <v>0</v>
      </c>
      <c r="C1431" s="318" t="s">
        <v>164</v>
      </c>
      <c r="D1431" s="361" t="s">
        <v>67</v>
      </c>
      <c r="E1431" s="361"/>
      <c r="F1431" s="361" t="s">
        <v>76</v>
      </c>
      <c r="G1431" s="361"/>
      <c r="H1431" s="361" t="s">
        <v>72</v>
      </c>
      <c r="I1431" s="363"/>
      <c r="J1431" s="364"/>
      <c r="K1431" s="361"/>
      <c r="L1431" s="361"/>
      <c r="M1431" s="361"/>
      <c r="N1431" s="361" t="s">
        <v>75</v>
      </c>
      <c r="O1431" s="361"/>
      <c r="P1431" s="361"/>
      <c r="Q1431" s="361"/>
      <c r="R1431" s="361"/>
      <c r="S1431" s="365"/>
    </row>
    <row r="1432" spans="1:21">
      <c r="A1432" s="1">
        <f t="shared" ref="A1432:B1432" si="1514">A1431</f>
        <v>29</v>
      </c>
      <c r="B1432" s="1">
        <f t="shared" si="1514"/>
        <v>0</v>
      </c>
      <c r="C1432" s="319"/>
      <c r="D1432" s="362"/>
      <c r="E1432" s="362"/>
      <c r="F1432" s="362"/>
      <c r="G1432" s="362"/>
      <c r="H1432" s="362"/>
      <c r="I1432" s="362"/>
      <c r="J1432" s="367" t="s">
        <v>73</v>
      </c>
      <c r="K1432" s="368"/>
      <c r="L1432" s="368" t="s">
        <v>74</v>
      </c>
      <c r="M1432" s="369"/>
      <c r="N1432" s="362"/>
      <c r="O1432" s="362"/>
      <c r="P1432" s="362"/>
      <c r="Q1432" s="362"/>
      <c r="R1432" s="362"/>
      <c r="S1432" s="366"/>
    </row>
    <row r="1433" spans="1:21">
      <c r="A1433" s="1">
        <f t="shared" ref="A1433:B1433" si="1515">A1432</f>
        <v>29</v>
      </c>
      <c r="B1433" s="1">
        <f t="shared" si="1515"/>
        <v>0</v>
      </c>
      <c r="C1433" s="319"/>
      <c r="D1433" s="328" t="s">
        <v>81</v>
      </c>
      <c r="E1433" s="328"/>
      <c r="F1433" s="328" t="s">
        <v>81</v>
      </c>
      <c r="G1433" s="328"/>
      <c r="H1433" s="347"/>
      <c r="I1433" s="347"/>
      <c r="J1433" s="348"/>
      <c r="K1433" s="349"/>
      <c r="L1433" s="350">
        <f>H1433-J1433</f>
        <v>0</v>
      </c>
      <c r="M1433" s="351"/>
      <c r="N1433" s="128"/>
      <c r="O1433" s="128"/>
      <c r="P1433" s="128"/>
      <c r="Q1433" s="128"/>
      <c r="R1433" s="128"/>
      <c r="S1433" s="352"/>
      <c r="T1433" s="49" t="str">
        <f>HLOOKUP(F1406,リスト!$N$7:$AC$25,2,)</f>
        <v>対象外</v>
      </c>
      <c r="U1433" s="47" t="str">
        <f t="shared" ref="U1433:U1450" si="1516">IF(T1433="対象外",IF(J1433&gt;0,"補助対象外経費です!!",""),"")</f>
        <v/>
      </c>
    </row>
    <row r="1434" spans="1:21">
      <c r="A1434" s="1">
        <f t="shared" ref="A1434:B1434" si="1517">A1433</f>
        <v>29</v>
      </c>
      <c r="B1434" s="1">
        <f t="shared" si="1517"/>
        <v>0</v>
      </c>
      <c r="C1434" s="319"/>
      <c r="D1434" s="328" t="s">
        <v>92</v>
      </c>
      <c r="E1434" s="328"/>
      <c r="F1434" s="304" t="s">
        <v>77</v>
      </c>
      <c r="G1434" s="304"/>
      <c r="H1434" s="305"/>
      <c r="I1434" s="305"/>
      <c r="J1434" s="306"/>
      <c r="K1434" s="307"/>
      <c r="L1434" s="308">
        <f t="shared" ref="L1434:L1450" si="1518">H1434-J1434</f>
        <v>0</v>
      </c>
      <c r="M1434" s="309"/>
      <c r="N1434" s="167"/>
      <c r="O1434" s="167"/>
      <c r="P1434" s="167"/>
      <c r="Q1434" s="167"/>
      <c r="R1434" s="167"/>
      <c r="S1434" s="310"/>
      <c r="T1434" s="49" t="str">
        <f>HLOOKUP(F1406,リスト!$N$7:$AC$25,3,)</f>
        <v>対象</v>
      </c>
      <c r="U1434" s="47" t="str">
        <f t="shared" si="1516"/>
        <v/>
      </c>
    </row>
    <row r="1435" spans="1:21">
      <c r="A1435" s="1">
        <f t="shared" ref="A1435:B1435" si="1519">A1434</f>
        <v>29</v>
      </c>
      <c r="B1435" s="1">
        <f t="shared" si="1519"/>
        <v>0</v>
      </c>
      <c r="C1435" s="319"/>
      <c r="D1435" s="328"/>
      <c r="E1435" s="328"/>
      <c r="F1435" s="353" t="s">
        <v>78</v>
      </c>
      <c r="G1435" s="353"/>
      <c r="H1435" s="354"/>
      <c r="I1435" s="354"/>
      <c r="J1435" s="355"/>
      <c r="K1435" s="356"/>
      <c r="L1435" s="357">
        <f t="shared" si="1518"/>
        <v>0</v>
      </c>
      <c r="M1435" s="358"/>
      <c r="N1435" s="359"/>
      <c r="O1435" s="359"/>
      <c r="P1435" s="359"/>
      <c r="Q1435" s="359"/>
      <c r="R1435" s="359"/>
      <c r="S1435" s="360"/>
      <c r="T1435" s="49" t="str">
        <f>HLOOKUP(F1406,リスト!$N$7:$AC$25,4,)</f>
        <v>対象</v>
      </c>
      <c r="U1435" s="47" t="str">
        <f t="shared" si="1516"/>
        <v/>
      </c>
    </row>
    <row r="1436" spans="1:21">
      <c r="A1436" s="1">
        <f t="shared" ref="A1436:B1436" si="1520">A1435</f>
        <v>29</v>
      </c>
      <c r="B1436" s="1">
        <f t="shared" si="1520"/>
        <v>0</v>
      </c>
      <c r="C1436" s="319"/>
      <c r="D1436" s="328"/>
      <c r="E1436" s="328"/>
      <c r="F1436" s="311" t="s">
        <v>79</v>
      </c>
      <c r="G1436" s="311"/>
      <c r="H1436" s="312"/>
      <c r="I1436" s="312"/>
      <c r="J1436" s="313"/>
      <c r="K1436" s="314"/>
      <c r="L1436" s="315">
        <f t="shared" si="1518"/>
        <v>0</v>
      </c>
      <c r="M1436" s="316"/>
      <c r="N1436" s="168"/>
      <c r="O1436" s="168"/>
      <c r="P1436" s="168"/>
      <c r="Q1436" s="168"/>
      <c r="R1436" s="168"/>
      <c r="S1436" s="317"/>
      <c r="T1436" s="49" t="str">
        <f>HLOOKUP(F1406,リスト!$N$7:$AC$25,5,)</f>
        <v>対象</v>
      </c>
      <c r="U1436" s="47" t="str">
        <f t="shared" si="1516"/>
        <v/>
      </c>
    </row>
    <row r="1437" spans="1:21">
      <c r="A1437" s="1">
        <f t="shared" ref="A1437:B1437" si="1521">A1436</f>
        <v>29</v>
      </c>
      <c r="B1437" s="1">
        <f t="shared" si="1521"/>
        <v>0</v>
      </c>
      <c r="C1437" s="319"/>
      <c r="D1437" s="328" t="s">
        <v>93</v>
      </c>
      <c r="E1437" s="328"/>
      <c r="F1437" s="304" t="s">
        <v>80</v>
      </c>
      <c r="G1437" s="304"/>
      <c r="H1437" s="305"/>
      <c r="I1437" s="305"/>
      <c r="J1437" s="306"/>
      <c r="K1437" s="307"/>
      <c r="L1437" s="308">
        <f t="shared" si="1518"/>
        <v>0</v>
      </c>
      <c r="M1437" s="309"/>
      <c r="N1437" s="167"/>
      <c r="O1437" s="167"/>
      <c r="P1437" s="167"/>
      <c r="Q1437" s="167"/>
      <c r="R1437" s="167"/>
      <c r="S1437" s="310"/>
      <c r="T1437" s="49" t="str">
        <f>HLOOKUP(F1406,リスト!$N$7:$AC$25,6,)</f>
        <v>対象</v>
      </c>
      <c r="U1437" s="47" t="str">
        <f t="shared" si="1516"/>
        <v/>
      </c>
    </row>
    <row r="1438" spans="1:21">
      <c r="A1438" s="1">
        <f t="shared" ref="A1438:B1438" si="1522">A1437</f>
        <v>29</v>
      </c>
      <c r="B1438" s="1">
        <f t="shared" si="1522"/>
        <v>0</v>
      </c>
      <c r="C1438" s="319"/>
      <c r="D1438" s="328"/>
      <c r="E1438" s="328"/>
      <c r="F1438" s="353" t="s">
        <v>82</v>
      </c>
      <c r="G1438" s="353"/>
      <c r="H1438" s="354"/>
      <c r="I1438" s="354"/>
      <c r="J1438" s="355"/>
      <c r="K1438" s="356"/>
      <c r="L1438" s="357">
        <f t="shared" si="1518"/>
        <v>0</v>
      </c>
      <c r="M1438" s="358"/>
      <c r="N1438" s="359"/>
      <c r="O1438" s="359"/>
      <c r="P1438" s="359"/>
      <c r="Q1438" s="359"/>
      <c r="R1438" s="359"/>
      <c r="S1438" s="360"/>
      <c r="T1438" s="49" t="str">
        <f>HLOOKUP(F1406,リスト!$N$7:$AC$25,7,)</f>
        <v>対象外</v>
      </c>
      <c r="U1438" s="47" t="str">
        <f t="shared" si="1516"/>
        <v/>
      </c>
    </row>
    <row r="1439" spans="1:21" ht="14.4" customHeight="1">
      <c r="A1439" s="1">
        <f t="shared" ref="A1439:B1439" si="1523">A1438</f>
        <v>29</v>
      </c>
      <c r="B1439" s="1">
        <f t="shared" si="1523"/>
        <v>0</v>
      </c>
      <c r="C1439" s="319"/>
      <c r="D1439" s="328"/>
      <c r="E1439" s="328"/>
      <c r="F1439" s="353" t="s">
        <v>162</v>
      </c>
      <c r="G1439" s="353"/>
      <c r="H1439" s="354"/>
      <c r="I1439" s="354"/>
      <c r="J1439" s="355"/>
      <c r="K1439" s="356"/>
      <c r="L1439" s="357">
        <f t="shared" si="1518"/>
        <v>0</v>
      </c>
      <c r="M1439" s="358"/>
      <c r="N1439" s="359"/>
      <c r="O1439" s="359"/>
      <c r="P1439" s="359"/>
      <c r="Q1439" s="359"/>
      <c r="R1439" s="359"/>
      <c r="S1439" s="360"/>
      <c r="T1439" s="49" t="str">
        <f>HLOOKUP(F1406,リスト!$N$7:$AC$25,8,)</f>
        <v>対象</v>
      </c>
      <c r="U1439" s="47" t="str">
        <f t="shared" si="1516"/>
        <v/>
      </c>
    </row>
    <row r="1440" spans="1:21">
      <c r="A1440" s="1">
        <f t="shared" ref="A1440:B1440" si="1524">A1439</f>
        <v>29</v>
      </c>
      <c r="B1440" s="1">
        <f t="shared" si="1524"/>
        <v>0</v>
      </c>
      <c r="C1440" s="319"/>
      <c r="D1440" s="328"/>
      <c r="E1440" s="328"/>
      <c r="F1440" s="311" t="s">
        <v>83</v>
      </c>
      <c r="G1440" s="311"/>
      <c r="H1440" s="312"/>
      <c r="I1440" s="312"/>
      <c r="J1440" s="313"/>
      <c r="K1440" s="314"/>
      <c r="L1440" s="315">
        <f t="shared" si="1518"/>
        <v>0</v>
      </c>
      <c r="M1440" s="316"/>
      <c r="N1440" s="168"/>
      <c r="O1440" s="168"/>
      <c r="P1440" s="168"/>
      <c r="Q1440" s="168"/>
      <c r="R1440" s="168"/>
      <c r="S1440" s="317"/>
      <c r="T1440" s="49" t="str">
        <f>HLOOKUP(F1406,リスト!$N$7:$AC$25,9,)</f>
        <v>対象</v>
      </c>
      <c r="U1440" s="47" t="str">
        <f t="shared" si="1516"/>
        <v/>
      </c>
    </row>
    <row r="1441" spans="1:22">
      <c r="A1441" s="1">
        <f t="shared" ref="A1441:B1441" si="1525">A1440</f>
        <v>29</v>
      </c>
      <c r="B1441" s="1">
        <f t="shared" si="1525"/>
        <v>0</v>
      </c>
      <c r="C1441" s="319"/>
      <c r="D1441" s="328" t="s">
        <v>94</v>
      </c>
      <c r="E1441" s="328"/>
      <c r="F1441" s="304" t="s">
        <v>84</v>
      </c>
      <c r="G1441" s="304"/>
      <c r="H1441" s="305"/>
      <c r="I1441" s="305"/>
      <c r="J1441" s="306"/>
      <c r="K1441" s="307"/>
      <c r="L1441" s="308">
        <f t="shared" si="1518"/>
        <v>0</v>
      </c>
      <c r="M1441" s="309"/>
      <c r="N1441" s="167"/>
      <c r="O1441" s="167"/>
      <c r="P1441" s="167"/>
      <c r="Q1441" s="167"/>
      <c r="R1441" s="167"/>
      <c r="S1441" s="310"/>
      <c r="T1441" s="49" t="str">
        <f>HLOOKUP(F1406,リスト!$N$7:$AC$25,10,)</f>
        <v>対象</v>
      </c>
      <c r="U1441" s="47" t="str">
        <f t="shared" si="1516"/>
        <v/>
      </c>
    </row>
    <row r="1442" spans="1:22">
      <c r="A1442" s="1">
        <f t="shared" ref="A1442:B1442" si="1526">A1441</f>
        <v>29</v>
      </c>
      <c r="B1442" s="1">
        <f t="shared" si="1526"/>
        <v>0</v>
      </c>
      <c r="C1442" s="319"/>
      <c r="D1442" s="328"/>
      <c r="E1442" s="328"/>
      <c r="F1442" s="353" t="s">
        <v>85</v>
      </c>
      <c r="G1442" s="353"/>
      <c r="H1442" s="354"/>
      <c r="I1442" s="354"/>
      <c r="J1442" s="355"/>
      <c r="K1442" s="356"/>
      <c r="L1442" s="357">
        <f t="shared" si="1518"/>
        <v>0</v>
      </c>
      <c r="M1442" s="358"/>
      <c r="N1442" s="359"/>
      <c r="O1442" s="359"/>
      <c r="P1442" s="359"/>
      <c r="Q1442" s="359"/>
      <c r="R1442" s="359"/>
      <c r="S1442" s="360"/>
      <c r="T1442" s="49" t="str">
        <f>HLOOKUP(F1406,リスト!$N$7:$AC$25,11,)</f>
        <v>対象外</v>
      </c>
      <c r="U1442" s="47" t="str">
        <f t="shared" si="1516"/>
        <v/>
      </c>
    </row>
    <row r="1443" spans="1:22">
      <c r="A1443" s="1">
        <f t="shared" ref="A1443:B1443" si="1527">A1442</f>
        <v>29</v>
      </c>
      <c r="B1443" s="1">
        <f t="shared" si="1527"/>
        <v>0</v>
      </c>
      <c r="C1443" s="319"/>
      <c r="D1443" s="328"/>
      <c r="E1443" s="328"/>
      <c r="F1443" s="311" t="s">
        <v>86</v>
      </c>
      <c r="G1443" s="311"/>
      <c r="H1443" s="312"/>
      <c r="I1443" s="312"/>
      <c r="J1443" s="313"/>
      <c r="K1443" s="314"/>
      <c r="L1443" s="315">
        <f t="shared" si="1518"/>
        <v>0</v>
      </c>
      <c r="M1443" s="316"/>
      <c r="N1443" s="168"/>
      <c r="O1443" s="168"/>
      <c r="P1443" s="168"/>
      <c r="Q1443" s="168"/>
      <c r="R1443" s="168"/>
      <c r="S1443" s="317"/>
      <c r="T1443" s="49" t="str">
        <f>HLOOKUP(F1406,リスト!$N$7:$AC$25,12,)</f>
        <v>対象</v>
      </c>
      <c r="U1443" s="47" t="str">
        <f t="shared" si="1516"/>
        <v/>
      </c>
    </row>
    <row r="1444" spans="1:22">
      <c r="A1444" s="1">
        <f t="shared" ref="A1444:B1444" si="1528">A1443</f>
        <v>29</v>
      </c>
      <c r="B1444" s="1">
        <f t="shared" si="1528"/>
        <v>0</v>
      </c>
      <c r="C1444" s="319"/>
      <c r="D1444" s="328" t="s">
        <v>95</v>
      </c>
      <c r="E1444" s="328"/>
      <c r="F1444" s="328" t="s">
        <v>95</v>
      </c>
      <c r="G1444" s="328"/>
      <c r="H1444" s="347"/>
      <c r="I1444" s="347"/>
      <c r="J1444" s="348"/>
      <c r="K1444" s="349"/>
      <c r="L1444" s="350">
        <f t="shared" si="1518"/>
        <v>0</v>
      </c>
      <c r="M1444" s="351"/>
      <c r="N1444" s="128"/>
      <c r="O1444" s="128"/>
      <c r="P1444" s="128"/>
      <c r="Q1444" s="128"/>
      <c r="R1444" s="128"/>
      <c r="S1444" s="352"/>
      <c r="T1444" s="49" t="str">
        <f>HLOOKUP(F1406,リスト!$N$7:$AC$25,13,)</f>
        <v>対象外</v>
      </c>
      <c r="U1444" s="47" t="str">
        <f t="shared" si="1516"/>
        <v/>
      </c>
    </row>
    <row r="1445" spans="1:22">
      <c r="A1445" s="1">
        <f t="shared" ref="A1445:B1445" si="1529">A1444</f>
        <v>29</v>
      </c>
      <c r="B1445" s="1">
        <f t="shared" si="1529"/>
        <v>0</v>
      </c>
      <c r="C1445" s="319"/>
      <c r="D1445" s="327" t="s">
        <v>98</v>
      </c>
      <c r="E1445" s="328"/>
      <c r="F1445" s="304" t="s">
        <v>87</v>
      </c>
      <c r="G1445" s="304"/>
      <c r="H1445" s="305"/>
      <c r="I1445" s="305"/>
      <c r="J1445" s="306"/>
      <c r="K1445" s="307"/>
      <c r="L1445" s="308">
        <f t="shared" si="1518"/>
        <v>0</v>
      </c>
      <c r="M1445" s="309"/>
      <c r="N1445" s="167"/>
      <c r="O1445" s="167"/>
      <c r="P1445" s="167"/>
      <c r="Q1445" s="167"/>
      <c r="R1445" s="167"/>
      <c r="S1445" s="310"/>
      <c r="T1445" s="49" t="str">
        <f>HLOOKUP(F1406,リスト!$N$7:$AC$25,14,)</f>
        <v>対象</v>
      </c>
      <c r="U1445" s="47" t="str">
        <f t="shared" si="1516"/>
        <v/>
      </c>
    </row>
    <row r="1446" spans="1:22">
      <c r="A1446" s="1">
        <f t="shared" ref="A1446:B1446" si="1530">A1445</f>
        <v>29</v>
      </c>
      <c r="B1446" s="1">
        <f t="shared" si="1530"/>
        <v>0</v>
      </c>
      <c r="C1446" s="319"/>
      <c r="D1446" s="328"/>
      <c r="E1446" s="328"/>
      <c r="F1446" s="311" t="s">
        <v>88</v>
      </c>
      <c r="G1446" s="311"/>
      <c r="H1446" s="312"/>
      <c r="I1446" s="312"/>
      <c r="J1446" s="313"/>
      <c r="K1446" s="314"/>
      <c r="L1446" s="315">
        <f t="shared" si="1518"/>
        <v>0</v>
      </c>
      <c r="M1446" s="316"/>
      <c r="N1446" s="168"/>
      <c r="O1446" s="168"/>
      <c r="P1446" s="168"/>
      <c r="Q1446" s="168"/>
      <c r="R1446" s="168"/>
      <c r="S1446" s="317"/>
      <c r="T1446" s="49" t="str">
        <f>HLOOKUP(F1406,リスト!$N$7:$AC$25,15,)</f>
        <v>対象</v>
      </c>
      <c r="U1446" s="47" t="str">
        <f t="shared" si="1516"/>
        <v/>
      </c>
    </row>
    <row r="1447" spans="1:22">
      <c r="A1447" s="1">
        <f t="shared" ref="A1447:B1447" si="1531">A1446</f>
        <v>29</v>
      </c>
      <c r="B1447" s="1">
        <f t="shared" si="1531"/>
        <v>0</v>
      </c>
      <c r="C1447" s="319"/>
      <c r="D1447" s="346" t="s">
        <v>96</v>
      </c>
      <c r="E1447" s="346"/>
      <c r="F1447" s="328" t="s">
        <v>89</v>
      </c>
      <c r="G1447" s="328"/>
      <c r="H1447" s="347"/>
      <c r="I1447" s="347"/>
      <c r="J1447" s="348"/>
      <c r="K1447" s="349"/>
      <c r="L1447" s="350">
        <f t="shared" si="1518"/>
        <v>0</v>
      </c>
      <c r="M1447" s="351"/>
      <c r="N1447" s="128"/>
      <c r="O1447" s="128"/>
      <c r="P1447" s="128"/>
      <c r="Q1447" s="128"/>
      <c r="R1447" s="128"/>
      <c r="S1447" s="352"/>
      <c r="T1447" s="49" t="str">
        <f>HLOOKUP(F1406,リスト!$N$7:$AC$25,16,)</f>
        <v>対象</v>
      </c>
      <c r="U1447" s="47" t="str">
        <f t="shared" si="1516"/>
        <v/>
      </c>
    </row>
    <row r="1448" spans="1:22">
      <c r="A1448" s="1">
        <f t="shared" ref="A1448:B1448" si="1532">A1447</f>
        <v>29</v>
      </c>
      <c r="B1448" s="1">
        <f t="shared" si="1532"/>
        <v>0</v>
      </c>
      <c r="C1448" s="319"/>
      <c r="D1448" s="328" t="s">
        <v>97</v>
      </c>
      <c r="E1448" s="328"/>
      <c r="F1448" s="304" t="s">
        <v>90</v>
      </c>
      <c r="G1448" s="304"/>
      <c r="H1448" s="305"/>
      <c r="I1448" s="305"/>
      <c r="J1448" s="306"/>
      <c r="K1448" s="307"/>
      <c r="L1448" s="308">
        <f t="shared" si="1518"/>
        <v>0</v>
      </c>
      <c r="M1448" s="309"/>
      <c r="N1448" s="167"/>
      <c r="O1448" s="167"/>
      <c r="P1448" s="167"/>
      <c r="Q1448" s="167"/>
      <c r="R1448" s="167"/>
      <c r="S1448" s="310"/>
      <c r="T1448" s="49" t="str">
        <f>HLOOKUP(F1406,リスト!$N$7:$AC$25,17,)</f>
        <v>対象</v>
      </c>
      <c r="U1448" s="47" t="str">
        <f t="shared" si="1516"/>
        <v/>
      </c>
    </row>
    <row r="1449" spans="1:22">
      <c r="A1449" s="1">
        <f t="shared" ref="A1449:B1449" si="1533">A1448</f>
        <v>29</v>
      </c>
      <c r="B1449" s="1">
        <f t="shared" si="1533"/>
        <v>0</v>
      </c>
      <c r="C1449" s="319"/>
      <c r="D1449" s="328"/>
      <c r="E1449" s="328"/>
      <c r="F1449" s="311" t="s">
        <v>91</v>
      </c>
      <c r="G1449" s="311"/>
      <c r="H1449" s="312"/>
      <c r="I1449" s="312"/>
      <c r="J1449" s="313"/>
      <c r="K1449" s="314"/>
      <c r="L1449" s="315">
        <f t="shared" si="1518"/>
        <v>0</v>
      </c>
      <c r="M1449" s="316"/>
      <c r="N1449" s="168"/>
      <c r="O1449" s="168"/>
      <c r="P1449" s="168"/>
      <c r="Q1449" s="168"/>
      <c r="R1449" s="168"/>
      <c r="S1449" s="317"/>
      <c r="T1449" s="49" t="str">
        <f>HLOOKUP(F1406,リスト!$N$7:$AC$25,18,)</f>
        <v>対象外</v>
      </c>
      <c r="U1449" s="47" t="str">
        <f t="shared" si="1516"/>
        <v/>
      </c>
    </row>
    <row r="1450" spans="1:22" ht="15" thickBot="1">
      <c r="A1450" s="1">
        <f t="shared" ref="A1450:B1450" si="1534">A1449</f>
        <v>29</v>
      </c>
      <c r="B1450" s="1">
        <f t="shared" si="1534"/>
        <v>0</v>
      </c>
      <c r="C1450" s="319"/>
      <c r="D1450" s="329" t="s">
        <v>70</v>
      </c>
      <c r="E1450" s="329"/>
      <c r="F1450" s="329" t="s">
        <v>70</v>
      </c>
      <c r="G1450" s="329"/>
      <c r="H1450" s="330"/>
      <c r="I1450" s="330"/>
      <c r="J1450" s="331"/>
      <c r="K1450" s="332"/>
      <c r="L1450" s="333">
        <f t="shared" si="1518"/>
        <v>0</v>
      </c>
      <c r="M1450" s="334"/>
      <c r="N1450" s="335"/>
      <c r="O1450" s="335"/>
      <c r="P1450" s="335"/>
      <c r="Q1450" s="335"/>
      <c r="R1450" s="335"/>
      <c r="S1450" s="336"/>
      <c r="T1450" s="49" t="str">
        <f>HLOOKUP(F1406,リスト!$N$7:$AC$25,19,)</f>
        <v>対象</v>
      </c>
      <c r="U1450" s="47" t="str">
        <f t="shared" si="1516"/>
        <v/>
      </c>
    </row>
    <row r="1451" spans="1:22" ht="15.6" thickTop="1" thickBot="1">
      <c r="A1451" s="1">
        <f t="shared" ref="A1451:B1451" si="1535">A1450</f>
        <v>29</v>
      </c>
      <c r="B1451" s="1">
        <f t="shared" si="1535"/>
        <v>0</v>
      </c>
      <c r="C1451" s="320"/>
      <c r="D1451" s="337" t="s">
        <v>71</v>
      </c>
      <c r="E1451" s="338"/>
      <c r="F1451" s="338"/>
      <c r="G1451" s="339"/>
      <c r="H1451" s="340">
        <f>SUM(H1433:I1450)</f>
        <v>0</v>
      </c>
      <c r="I1451" s="340"/>
      <c r="J1451" s="341">
        <f t="shared" ref="J1451" si="1536">SUM(J1433:K1450)</f>
        <v>0</v>
      </c>
      <c r="K1451" s="342"/>
      <c r="L1451" s="342">
        <f t="shared" ref="L1451" si="1537">SUM(L1433:M1450)</f>
        <v>0</v>
      </c>
      <c r="M1451" s="343"/>
      <c r="N1451" s="344"/>
      <c r="O1451" s="344"/>
      <c r="P1451" s="344"/>
      <c r="Q1451" s="344"/>
      <c r="R1451" s="344"/>
      <c r="S1451" s="345"/>
      <c r="T1451" s="49"/>
    </row>
    <row r="1452" spans="1:22">
      <c r="A1452" s="1">
        <f>F1455</f>
        <v>30</v>
      </c>
      <c r="B1452" s="1">
        <f>IF(H1476&gt;0,1,0)</f>
        <v>0</v>
      </c>
      <c r="C1452" s="179" t="s">
        <v>41</v>
      </c>
      <c r="D1452" s="179"/>
      <c r="E1452" s="179"/>
      <c r="U1452" s="11" t="s">
        <v>43</v>
      </c>
      <c r="V1452" s="11" t="s">
        <v>157</v>
      </c>
    </row>
    <row r="1453" spans="1:22">
      <c r="A1453" s="1">
        <f>A1452</f>
        <v>30</v>
      </c>
      <c r="B1453" s="1">
        <f>B1452</f>
        <v>0</v>
      </c>
      <c r="C1453" s="223" t="str">
        <f>"トップスポーツクラブ強化事業　"&amp;基本!$G$24</f>
        <v>トップスポーツクラブ強化事業　事業計画書</v>
      </c>
      <c r="D1453" s="223"/>
      <c r="E1453" s="223"/>
      <c r="F1453" s="223"/>
      <c r="G1453" s="223"/>
      <c r="H1453" s="223"/>
      <c r="I1453" s="223"/>
      <c r="J1453" s="223"/>
      <c r="K1453" s="223"/>
      <c r="L1453" s="223"/>
      <c r="M1453" s="223"/>
      <c r="N1453" s="223"/>
      <c r="O1453" s="223"/>
      <c r="P1453" s="223"/>
      <c r="Q1453" s="223"/>
      <c r="R1453" s="223"/>
      <c r="S1453" s="223"/>
      <c r="U1453" s="16" t="str">
        <f t="shared" ref="U1453:V1456" si="1538">IF(U1403="","",U1403)</f>
        <v>トップスポーツクラブ強化事業</v>
      </c>
      <c r="V1453" s="16" t="str">
        <f t="shared" si="1538"/>
        <v>トップクラブ</v>
      </c>
    </row>
    <row r="1454" spans="1:22" ht="15" thickBot="1">
      <c r="A1454" s="1">
        <f t="shared" ref="A1454:B1454" si="1539">A1453</f>
        <v>30</v>
      </c>
      <c r="B1454" s="1">
        <f t="shared" si="1539"/>
        <v>0</v>
      </c>
      <c r="C1454" s="386" t="s">
        <v>42</v>
      </c>
      <c r="D1454" s="386"/>
      <c r="U1454" s="28" t="str">
        <f t="shared" si="1538"/>
        <v/>
      </c>
      <c r="V1454" s="28" t="str">
        <f t="shared" si="1538"/>
        <v/>
      </c>
    </row>
    <row r="1455" spans="1:22" ht="15" thickBot="1">
      <c r="A1455" s="1">
        <f t="shared" ref="A1455:B1455" si="1540">A1454</f>
        <v>30</v>
      </c>
      <c r="B1455" s="1">
        <f t="shared" si="1540"/>
        <v>0</v>
      </c>
      <c r="C1455" s="413" t="s">
        <v>44</v>
      </c>
      <c r="D1455" s="414"/>
      <c r="E1455" s="414"/>
      <c r="F1455" s="415">
        <f>F1405+1</f>
        <v>30</v>
      </c>
      <c r="G1455" s="416"/>
      <c r="U1455" s="28" t="str">
        <f t="shared" si="1538"/>
        <v/>
      </c>
      <c r="V1455" s="28" t="str">
        <f t="shared" si="1538"/>
        <v/>
      </c>
    </row>
    <row r="1456" spans="1:22">
      <c r="A1456" s="1">
        <f t="shared" ref="A1456:B1456" si="1541">A1455</f>
        <v>30</v>
      </c>
      <c r="B1456" s="1">
        <f t="shared" si="1541"/>
        <v>0</v>
      </c>
      <c r="C1456" s="417" t="s">
        <v>43</v>
      </c>
      <c r="D1456" s="361"/>
      <c r="E1456" s="361"/>
      <c r="F1456" s="418" t="s">
        <v>26</v>
      </c>
      <c r="G1456" s="418"/>
      <c r="H1456" s="418"/>
      <c r="I1456" s="418"/>
      <c r="J1456" s="418"/>
      <c r="K1456" s="418"/>
      <c r="L1456" s="418"/>
      <c r="M1456" s="361" t="s">
        <v>47</v>
      </c>
      <c r="N1456" s="361"/>
      <c r="O1456" s="361"/>
      <c r="P1456" s="418"/>
      <c r="Q1456" s="418"/>
      <c r="R1456" s="418"/>
      <c r="S1456" s="419"/>
      <c r="T1456" s="64" t="str">
        <f>IF(F1456="","",VLOOKUP(F1456,U1453:V1456,2,))</f>
        <v>トップクラブ</v>
      </c>
      <c r="U1456" s="18" t="str">
        <f t="shared" si="1538"/>
        <v/>
      </c>
      <c r="V1456" s="18" t="str">
        <f t="shared" si="1538"/>
        <v/>
      </c>
    </row>
    <row r="1457" spans="1:24">
      <c r="A1457" s="1">
        <f t="shared" ref="A1457:B1457" si="1542">A1456</f>
        <v>30</v>
      </c>
      <c r="B1457" s="1">
        <f t="shared" si="1542"/>
        <v>0</v>
      </c>
      <c r="C1457" s="404" t="s">
        <v>141</v>
      </c>
      <c r="D1457" s="405"/>
      <c r="E1457" s="403"/>
      <c r="F1457" s="406"/>
      <c r="G1457" s="407"/>
      <c r="H1457" s="407"/>
      <c r="I1457" s="407"/>
      <c r="J1457" s="407"/>
      <c r="K1457" s="407"/>
      <c r="L1457" s="407"/>
      <c r="M1457" s="407"/>
      <c r="N1457" s="407"/>
      <c r="O1457" s="407"/>
      <c r="P1457" s="407"/>
      <c r="Q1457" s="407"/>
      <c r="R1457" s="407"/>
      <c r="S1457" s="408"/>
      <c r="U1457" s="50"/>
    </row>
    <row r="1458" spans="1:24">
      <c r="A1458" s="1">
        <f t="shared" ref="A1458:B1458" si="1543">A1457</f>
        <v>30</v>
      </c>
      <c r="B1458" s="1">
        <f t="shared" si="1543"/>
        <v>0</v>
      </c>
      <c r="C1458" s="398" t="s">
        <v>45</v>
      </c>
      <c r="D1458" s="362"/>
      <c r="E1458" s="362"/>
      <c r="F1458" s="409"/>
      <c r="G1458" s="410"/>
      <c r="H1458" s="410"/>
      <c r="I1458" s="20" t="str">
        <f>IF(F1458="","～",IF(J1458="","","～"))</f>
        <v>～</v>
      </c>
      <c r="J1458" s="410"/>
      <c r="K1458" s="410"/>
      <c r="L1458" s="410"/>
      <c r="M1458" s="21" t="s">
        <v>46</v>
      </c>
      <c r="N1458" s="411" t="str">
        <f>IF(T1458=1,IF(F1458="","",IF(J1458="","",IF(F1458=J1458,"日帰り",(J1458-F1458)&amp;"泊"&amp;(J1458-F1458+1)&amp;"日"))),"")</f>
        <v/>
      </c>
      <c r="O1458" s="411"/>
      <c r="P1458" s="411"/>
      <c r="Q1458" s="13" t="s">
        <v>62</v>
      </c>
      <c r="R1458" s="192"/>
      <c r="S1458" s="412"/>
      <c r="T1458" s="48">
        <v>0</v>
      </c>
    </row>
    <row r="1459" spans="1:24">
      <c r="A1459" s="1">
        <f t="shared" ref="A1459:B1459" si="1544">A1458</f>
        <v>30</v>
      </c>
      <c r="B1459" s="1">
        <f t="shared" si="1544"/>
        <v>0</v>
      </c>
      <c r="C1459" s="398" t="s">
        <v>48</v>
      </c>
      <c r="D1459" s="387" t="s">
        <v>49</v>
      </c>
      <c r="E1459" s="387"/>
      <c r="F1459" s="399"/>
      <c r="G1459" s="399"/>
      <c r="H1459" s="399"/>
      <c r="I1459" s="399"/>
      <c r="J1459" s="399"/>
      <c r="K1459" s="399"/>
      <c r="L1459" s="399"/>
      <c r="M1459" s="399"/>
      <c r="N1459" s="399"/>
      <c r="O1459" s="399"/>
      <c r="P1459" s="399"/>
      <c r="Q1459" s="399"/>
      <c r="R1459" s="399"/>
      <c r="S1459" s="400"/>
      <c r="U1459" s="154" t="s">
        <v>47</v>
      </c>
      <c r="V1459" s="154"/>
      <c r="W1459" s="154"/>
      <c r="X1459" s="154"/>
    </row>
    <row r="1460" spans="1:24">
      <c r="A1460" s="1">
        <f t="shared" ref="A1460:B1460" si="1545">A1459</f>
        <v>30</v>
      </c>
      <c r="B1460" s="1">
        <f t="shared" si="1545"/>
        <v>0</v>
      </c>
      <c r="C1460" s="398"/>
      <c r="D1460" s="395" t="s">
        <v>7</v>
      </c>
      <c r="E1460" s="395"/>
      <c r="F1460" s="396"/>
      <c r="G1460" s="396"/>
      <c r="H1460" s="396"/>
      <c r="I1460" s="396"/>
      <c r="J1460" s="396"/>
      <c r="K1460" s="396"/>
      <c r="L1460" s="396"/>
      <c r="M1460" s="396"/>
      <c r="N1460" s="396"/>
      <c r="O1460" s="396"/>
      <c r="P1460" s="396"/>
      <c r="Q1460" s="396"/>
      <c r="R1460" s="396"/>
      <c r="S1460" s="397"/>
      <c r="U1460" s="61" t="str">
        <f>U1453</f>
        <v>トップスポーツクラブ強化事業</v>
      </c>
      <c r="V1460" s="61" t="str">
        <f>U1454</f>
        <v/>
      </c>
      <c r="W1460" s="61" t="str">
        <f>U1455</f>
        <v/>
      </c>
      <c r="X1460" s="61" t="str">
        <f>U1456</f>
        <v/>
      </c>
    </row>
    <row r="1461" spans="1:24">
      <c r="A1461" s="1">
        <f t="shared" ref="A1461:B1461" si="1546">A1460</f>
        <v>30</v>
      </c>
      <c r="B1461" s="1">
        <f t="shared" si="1546"/>
        <v>0</v>
      </c>
      <c r="C1461" s="398" t="s">
        <v>50</v>
      </c>
      <c r="D1461" s="387" t="s">
        <v>49</v>
      </c>
      <c r="E1461" s="387"/>
      <c r="F1461" s="399"/>
      <c r="G1461" s="399"/>
      <c r="H1461" s="399"/>
      <c r="I1461" s="399"/>
      <c r="J1461" s="399"/>
      <c r="K1461" s="399"/>
      <c r="L1461" s="399"/>
      <c r="M1461" s="399"/>
      <c r="N1461" s="399"/>
      <c r="O1461" s="399"/>
      <c r="P1461" s="399"/>
      <c r="Q1461" s="399"/>
      <c r="R1461" s="399"/>
      <c r="S1461" s="400"/>
      <c r="U1461" s="6" t="str">
        <f t="shared" ref="U1461:X1464" si="1547">IF(U1411="","",U1411)</f>
        <v>①強化活動</v>
      </c>
      <c r="V1461" s="6" t="str">
        <f t="shared" si="1547"/>
        <v/>
      </c>
      <c r="W1461" s="6" t="str">
        <f t="shared" si="1547"/>
        <v/>
      </c>
      <c r="X1461" s="6" t="str">
        <f t="shared" si="1547"/>
        <v/>
      </c>
    </row>
    <row r="1462" spans="1:24">
      <c r="A1462" s="1">
        <f t="shared" ref="A1462:B1462" si="1548">A1461</f>
        <v>30</v>
      </c>
      <c r="B1462" s="1">
        <f t="shared" si="1548"/>
        <v>0</v>
      </c>
      <c r="C1462" s="398"/>
      <c r="D1462" s="395" t="s">
        <v>7</v>
      </c>
      <c r="E1462" s="395"/>
      <c r="F1462" s="396"/>
      <c r="G1462" s="396"/>
      <c r="H1462" s="396"/>
      <c r="I1462" s="396"/>
      <c r="J1462" s="396"/>
      <c r="K1462" s="396"/>
      <c r="L1462" s="396"/>
      <c r="M1462" s="396"/>
      <c r="N1462" s="396"/>
      <c r="O1462" s="396"/>
      <c r="P1462" s="396"/>
      <c r="Q1462" s="396"/>
      <c r="R1462" s="396"/>
      <c r="S1462" s="397"/>
      <c r="U1462" s="8" t="str">
        <f t="shared" si="1547"/>
        <v>②トップ招へい</v>
      </c>
      <c r="V1462" s="8" t="str">
        <f t="shared" si="1547"/>
        <v/>
      </c>
      <c r="W1462" s="8" t="str">
        <f t="shared" si="1547"/>
        <v/>
      </c>
      <c r="X1462" s="8" t="str">
        <f t="shared" si="1547"/>
        <v/>
      </c>
    </row>
    <row r="1463" spans="1:24">
      <c r="A1463" s="1">
        <f t="shared" ref="A1463:B1463" si="1549">A1462</f>
        <v>30</v>
      </c>
      <c r="B1463" s="1">
        <f t="shared" si="1549"/>
        <v>0</v>
      </c>
      <c r="C1463" s="401" t="s">
        <v>51</v>
      </c>
      <c r="D1463" s="362" t="s">
        <v>52</v>
      </c>
      <c r="E1463" s="362"/>
      <c r="F1463" s="362" t="s">
        <v>55</v>
      </c>
      <c r="G1463" s="402"/>
      <c r="H1463" s="369" t="s">
        <v>56</v>
      </c>
      <c r="I1463" s="367"/>
      <c r="J1463" s="403" t="s">
        <v>57</v>
      </c>
      <c r="K1463" s="402"/>
      <c r="L1463" s="369" t="s">
        <v>58</v>
      </c>
      <c r="M1463" s="367"/>
      <c r="N1463" s="403" t="s">
        <v>59</v>
      </c>
      <c r="O1463" s="402"/>
      <c r="P1463" s="369" t="s">
        <v>60</v>
      </c>
      <c r="Q1463" s="362"/>
      <c r="R1463" s="403" t="s">
        <v>32</v>
      </c>
      <c r="S1463" s="366"/>
      <c r="U1463" s="8" t="str">
        <f t="shared" si="1547"/>
        <v/>
      </c>
      <c r="V1463" s="8" t="str">
        <f t="shared" si="1547"/>
        <v/>
      </c>
      <c r="W1463" s="8" t="str">
        <f t="shared" si="1547"/>
        <v/>
      </c>
      <c r="X1463" s="8" t="str">
        <f t="shared" si="1547"/>
        <v/>
      </c>
    </row>
    <row r="1464" spans="1:24">
      <c r="A1464" s="1">
        <f t="shared" ref="A1464:B1464" si="1550">A1463</f>
        <v>30</v>
      </c>
      <c r="B1464" s="1">
        <f t="shared" si="1550"/>
        <v>0</v>
      </c>
      <c r="C1464" s="398"/>
      <c r="D1464" s="387" t="s">
        <v>53</v>
      </c>
      <c r="E1464" s="387"/>
      <c r="F1464" s="51" t="s">
        <v>134</v>
      </c>
      <c r="G1464" s="22" t="s">
        <v>61</v>
      </c>
      <c r="H1464" s="53" t="s">
        <v>134</v>
      </c>
      <c r="I1464" s="23" t="s">
        <v>61</v>
      </c>
      <c r="J1464" s="55" t="s">
        <v>134</v>
      </c>
      <c r="K1464" s="22" t="s">
        <v>61</v>
      </c>
      <c r="L1464" s="53" t="s">
        <v>134</v>
      </c>
      <c r="M1464" s="23" t="s">
        <v>61</v>
      </c>
      <c r="N1464" s="55" t="s">
        <v>134</v>
      </c>
      <c r="O1464" s="22" t="s">
        <v>61</v>
      </c>
      <c r="P1464" s="53" t="s">
        <v>134</v>
      </c>
      <c r="Q1464" s="24" t="s">
        <v>61</v>
      </c>
      <c r="R1464" s="22">
        <f>指導者!AM$35</f>
        <v>0</v>
      </c>
      <c r="S1464" s="29" t="s">
        <v>61</v>
      </c>
      <c r="U1464" s="10" t="str">
        <f t="shared" si="1547"/>
        <v/>
      </c>
      <c r="V1464" s="10" t="str">
        <f t="shared" si="1547"/>
        <v/>
      </c>
      <c r="W1464" s="10" t="str">
        <f t="shared" si="1547"/>
        <v/>
      </c>
      <c r="X1464" s="10" t="str">
        <f t="shared" si="1547"/>
        <v/>
      </c>
    </row>
    <row r="1465" spans="1:24">
      <c r="A1465" s="1">
        <f t="shared" ref="A1465:B1465" si="1551">A1464</f>
        <v>30</v>
      </c>
      <c r="B1465" s="1">
        <f t="shared" si="1551"/>
        <v>0</v>
      </c>
      <c r="C1465" s="398"/>
      <c r="D1465" s="395" t="s">
        <v>54</v>
      </c>
      <c r="E1465" s="395"/>
      <c r="F1465" s="52" t="s">
        <v>134</v>
      </c>
      <c r="G1465" s="25" t="s">
        <v>61</v>
      </c>
      <c r="H1465" s="54" t="s">
        <v>134</v>
      </c>
      <c r="I1465" s="26" t="s">
        <v>61</v>
      </c>
      <c r="J1465" s="56" t="s">
        <v>134</v>
      </c>
      <c r="K1465" s="25" t="s">
        <v>61</v>
      </c>
      <c r="L1465" s="54" t="s">
        <v>134</v>
      </c>
      <c r="M1465" s="26" t="s">
        <v>61</v>
      </c>
      <c r="N1465" s="56" t="s">
        <v>134</v>
      </c>
      <c r="O1465" s="25" t="s">
        <v>61</v>
      </c>
      <c r="P1465" s="54" t="s">
        <v>134</v>
      </c>
      <c r="Q1465" s="27" t="s">
        <v>61</v>
      </c>
      <c r="R1465" s="25">
        <f>選手!AM$332</f>
        <v>0</v>
      </c>
      <c r="S1465" s="30" t="s">
        <v>61</v>
      </c>
    </row>
    <row r="1466" spans="1:24">
      <c r="A1466" s="1">
        <f t="shared" ref="A1466:B1466" si="1552">A1465</f>
        <v>30</v>
      </c>
      <c r="B1466" s="1">
        <f t="shared" si="1552"/>
        <v>0</v>
      </c>
      <c r="C1466" s="370" t="s">
        <v>63</v>
      </c>
      <c r="D1466" s="371"/>
      <c r="E1466" s="372"/>
      <c r="F1466" s="287"/>
      <c r="G1466" s="379"/>
      <c r="H1466" s="379"/>
      <c r="I1466" s="379"/>
      <c r="J1466" s="379"/>
      <c r="K1466" s="379"/>
      <c r="L1466" s="379"/>
      <c r="M1466" s="379"/>
      <c r="N1466" s="379"/>
      <c r="O1466" s="379"/>
      <c r="P1466" s="379"/>
      <c r="Q1466" s="379"/>
      <c r="R1466" s="379"/>
      <c r="S1466" s="380"/>
    </row>
    <row r="1467" spans="1:24">
      <c r="A1467" s="1">
        <f t="shared" ref="A1467:B1467" si="1553">A1466</f>
        <v>30</v>
      </c>
      <c r="B1467" s="1">
        <f t="shared" si="1553"/>
        <v>0</v>
      </c>
      <c r="C1467" s="373"/>
      <c r="D1467" s="374"/>
      <c r="E1467" s="375"/>
      <c r="F1467" s="289"/>
      <c r="G1467" s="381"/>
      <c r="H1467" s="381"/>
      <c r="I1467" s="381"/>
      <c r="J1467" s="381"/>
      <c r="K1467" s="381"/>
      <c r="L1467" s="381"/>
      <c r="M1467" s="381"/>
      <c r="N1467" s="381"/>
      <c r="O1467" s="381"/>
      <c r="P1467" s="381"/>
      <c r="Q1467" s="381"/>
      <c r="R1467" s="381"/>
      <c r="S1467" s="382"/>
    </row>
    <row r="1468" spans="1:24">
      <c r="A1468" s="1">
        <f t="shared" ref="A1468:B1468" si="1554">A1467</f>
        <v>30</v>
      </c>
      <c r="B1468" s="1">
        <f t="shared" si="1554"/>
        <v>0</v>
      </c>
      <c r="C1468" s="373"/>
      <c r="D1468" s="374"/>
      <c r="E1468" s="375"/>
      <c r="F1468" s="289"/>
      <c r="G1468" s="381"/>
      <c r="H1468" s="381"/>
      <c r="I1468" s="381"/>
      <c r="J1468" s="381"/>
      <c r="K1468" s="381"/>
      <c r="L1468" s="381"/>
      <c r="M1468" s="381"/>
      <c r="N1468" s="381"/>
      <c r="O1468" s="381"/>
      <c r="P1468" s="381"/>
      <c r="Q1468" s="381"/>
      <c r="R1468" s="381"/>
      <c r="S1468" s="382"/>
    </row>
    <row r="1469" spans="1:24">
      <c r="A1469" s="1">
        <f t="shared" ref="A1469:B1469" si="1555">A1468</f>
        <v>30</v>
      </c>
      <c r="B1469" s="1">
        <f t="shared" si="1555"/>
        <v>0</v>
      </c>
      <c r="C1469" s="373"/>
      <c r="D1469" s="374"/>
      <c r="E1469" s="375"/>
      <c r="F1469" s="289"/>
      <c r="G1469" s="381"/>
      <c r="H1469" s="381"/>
      <c r="I1469" s="381"/>
      <c r="J1469" s="381"/>
      <c r="K1469" s="381"/>
      <c r="L1469" s="381"/>
      <c r="M1469" s="381"/>
      <c r="N1469" s="381"/>
      <c r="O1469" s="381"/>
      <c r="P1469" s="381"/>
      <c r="Q1469" s="381"/>
      <c r="R1469" s="381"/>
      <c r="S1469" s="382"/>
    </row>
    <row r="1470" spans="1:24">
      <c r="A1470" s="1">
        <f t="shared" ref="A1470:B1470" si="1556">A1469</f>
        <v>30</v>
      </c>
      <c r="B1470" s="1">
        <f t="shared" si="1556"/>
        <v>0</v>
      </c>
      <c r="C1470" s="373"/>
      <c r="D1470" s="374"/>
      <c r="E1470" s="375"/>
      <c r="F1470" s="289"/>
      <c r="G1470" s="381"/>
      <c r="H1470" s="381"/>
      <c r="I1470" s="381"/>
      <c r="J1470" s="381"/>
      <c r="K1470" s="381"/>
      <c r="L1470" s="381"/>
      <c r="M1470" s="381"/>
      <c r="N1470" s="381"/>
      <c r="O1470" s="381"/>
      <c r="P1470" s="381"/>
      <c r="Q1470" s="381"/>
      <c r="R1470" s="381"/>
      <c r="S1470" s="382"/>
    </row>
    <row r="1471" spans="1:24">
      <c r="A1471" s="1">
        <f t="shared" ref="A1471:B1471" si="1557">A1470</f>
        <v>30</v>
      </c>
      <c r="B1471" s="1">
        <f t="shared" si="1557"/>
        <v>0</v>
      </c>
      <c r="C1471" s="373"/>
      <c r="D1471" s="374"/>
      <c r="E1471" s="375"/>
      <c r="F1471" s="289"/>
      <c r="G1471" s="381"/>
      <c r="H1471" s="381"/>
      <c r="I1471" s="381"/>
      <c r="J1471" s="381"/>
      <c r="K1471" s="381"/>
      <c r="L1471" s="381"/>
      <c r="M1471" s="381"/>
      <c r="N1471" s="381"/>
      <c r="O1471" s="381"/>
      <c r="P1471" s="381"/>
      <c r="Q1471" s="381"/>
      <c r="R1471" s="381"/>
      <c r="S1471" s="382"/>
    </row>
    <row r="1472" spans="1:24" ht="15" thickBot="1">
      <c r="A1472" s="1">
        <f t="shared" ref="A1472:B1472" si="1558">A1471</f>
        <v>30</v>
      </c>
      <c r="B1472" s="1">
        <f t="shared" si="1558"/>
        <v>0</v>
      </c>
      <c r="C1472" s="376"/>
      <c r="D1472" s="377"/>
      <c r="E1472" s="378"/>
      <c r="F1472" s="383"/>
      <c r="G1472" s="384"/>
      <c r="H1472" s="384"/>
      <c r="I1472" s="384"/>
      <c r="J1472" s="384"/>
      <c r="K1472" s="384"/>
      <c r="L1472" s="384"/>
      <c r="M1472" s="384"/>
      <c r="N1472" s="384"/>
      <c r="O1472" s="384"/>
      <c r="P1472" s="384"/>
      <c r="Q1472" s="384"/>
      <c r="R1472" s="384"/>
      <c r="S1472" s="385"/>
    </row>
    <row r="1473" spans="1:21">
      <c r="A1473" s="1">
        <f t="shared" ref="A1473:B1473" si="1559">A1472</f>
        <v>30</v>
      </c>
      <c r="B1473" s="1">
        <f t="shared" si="1559"/>
        <v>0</v>
      </c>
    </row>
    <row r="1474" spans="1:21" ht="15" thickBot="1">
      <c r="A1474" s="1">
        <f t="shared" ref="A1474:B1474" si="1560">A1473</f>
        <v>30</v>
      </c>
      <c r="B1474" s="1">
        <f t="shared" si="1560"/>
        <v>0</v>
      </c>
      <c r="C1474" s="386" t="s">
        <v>64</v>
      </c>
      <c r="D1474" s="386"/>
      <c r="Q1474" s="323" t="s">
        <v>65</v>
      </c>
      <c r="R1474" s="323"/>
      <c r="S1474" s="323"/>
    </row>
    <row r="1475" spans="1:21">
      <c r="A1475" s="1">
        <f t="shared" ref="A1475:B1475" si="1561">A1474</f>
        <v>30</v>
      </c>
      <c r="B1475" s="1">
        <f t="shared" si="1561"/>
        <v>0</v>
      </c>
      <c r="C1475" s="318" t="s">
        <v>66</v>
      </c>
      <c r="D1475" s="361" t="s">
        <v>67</v>
      </c>
      <c r="E1475" s="361"/>
      <c r="F1475" s="361"/>
      <c r="G1475" s="361"/>
      <c r="H1475" s="361" t="s">
        <v>72</v>
      </c>
      <c r="I1475" s="361"/>
      <c r="J1475" s="361" t="s">
        <v>11</v>
      </c>
      <c r="K1475" s="361"/>
      <c r="L1475" s="361"/>
      <c r="M1475" s="361"/>
      <c r="N1475" s="361"/>
      <c r="O1475" s="361"/>
      <c r="P1475" s="361"/>
      <c r="Q1475" s="361"/>
      <c r="R1475" s="361"/>
      <c r="S1475" s="365"/>
    </row>
    <row r="1476" spans="1:21">
      <c r="A1476" s="1">
        <f t="shared" ref="A1476:B1476" si="1562">A1475</f>
        <v>30</v>
      </c>
      <c r="B1476" s="1">
        <f t="shared" si="1562"/>
        <v>0</v>
      </c>
      <c r="C1476" s="319"/>
      <c r="D1476" s="387" t="s">
        <v>68</v>
      </c>
      <c r="E1476" s="387"/>
      <c r="F1476" s="387"/>
      <c r="G1476" s="387"/>
      <c r="H1476" s="388">
        <f>J1501</f>
        <v>0</v>
      </c>
      <c r="I1476" s="388"/>
      <c r="J1476" s="167"/>
      <c r="K1476" s="167"/>
      <c r="L1476" s="167"/>
      <c r="M1476" s="167"/>
      <c r="N1476" s="167"/>
      <c r="O1476" s="167"/>
      <c r="P1476" s="167"/>
      <c r="Q1476" s="167"/>
      <c r="R1476" s="167"/>
      <c r="S1476" s="310"/>
    </row>
    <row r="1477" spans="1:21">
      <c r="A1477" s="1">
        <f t="shared" ref="A1477:B1477" si="1563">A1476</f>
        <v>30</v>
      </c>
      <c r="B1477" s="1">
        <f t="shared" si="1563"/>
        <v>0</v>
      </c>
      <c r="C1477" s="319"/>
      <c r="D1477" s="389" t="s">
        <v>135</v>
      </c>
      <c r="E1477" s="389"/>
      <c r="F1477" s="389"/>
      <c r="G1477" s="389"/>
      <c r="H1477" s="354"/>
      <c r="I1477" s="354"/>
      <c r="J1477" s="359"/>
      <c r="K1477" s="359"/>
      <c r="L1477" s="359"/>
      <c r="M1477" s="359"/>
      <c r="N1477" s="359"/>
      <c r="O1477" s="359"/>
      <c r="P1477" s="359"/>
      <c r="Q1477" s="359"/>
      <c r="R1477" s="359"/>
      <c r="S1477" s="360"/>
    </row>
    <row r="1478" spans="1:21">
      <c r="A1478" s="1">
        <f t="shared" ref="A1478:B1478" si="1564">A1477</f>
        <v>30</v>
      </c>
      <c r="B1478" s="1">
        <f t="shared" si="1564"/>
        <v>0</v>
      </c>
      <c r="C1478" s="319"/>
      <c r="D1478" s="389" t="s">
        <v>69</v>
      </c>
      <c r="E1478" s="389"/>
      <c r="F1478" s="389"/>
      <c r="G1478" s="389"/>
      <c r="H1478" s="354"/>
      <c r="I1478" s="354"/>
      <c r="J1478" s="359"/>
      <c r="K1478" s="359"/>
      <c r="L1478" s="359"/>
      <c r="M1478" s="359"/>
      <c r="N1478" s="359"/>
      <c r="O1478" s="359"/>
      <c r="P1478" s="359"/>
      <c r="Q1478" s="359"/>
      <c r="R1478" s="359"/>
      <c r="S1478" s="360"/>
    </row>
    <row r="1479" spans="1:21" ht="15" thickBot="1">
      <c r="A1479" s="1">
        <f t="shared" ref="A1479:B1479" si="1565">A1478</f>
        <v>30</v>
      </c>
      <c r="B1479" s="1">
        <f t="shared" si="1565"/>
        <v>0</v>
      </c>
      <c r="C1479" s="319"/>
      <c r="D1479" s="390" t="s">
        <v>70</v>
      </c>
      <c r="E1479" s="390"/>
      <c r="F1479" s="390"/>
      <c r="G1479" s="390"/>
      <c r="H1479" s="391">
        <f>H1501-SUM(H1476:I1478)</f>
        <v>0</v>
      </c>
      <c r="I1479" s="391"/>
      <c r="J1479" s="392"/>
      <c r="K1479" s="392"/>
      <c r="L1479" s="392"/>
      <c r="M1479" s="392"/>
      <c r="N1479" s="392"/>
      <c r="O1479" s="392"/>
      <c r="P1479" s="392"/>
      <c r="Q1479" s="392"/>
      <c r="R1479" s="392"/>
      <c r="S1479" s="393"/>
    </row>
    <row r="1480" spans="1:21" ht="15.6" thickTop="1" thickBot="1">
      <c r="A1480" s="1">
        <f t="shared" ref="A1480:B1480" si="1566">A1479</f>
        <v>30</v>
      </c>
      <c r="B1480" s="1">
        <f t="shared" si="1566"/>
        <v>0</v>
      </c>
      <c r="C1480" s="320"/>
      <c r="D1480" s="394" t="s">
        <v>71</v>
      </c>
      <c r="E1480" s="394"/>
      <c r="F1480" s="394"/>
      <c r="G1480" s="394"/>
      <c r="H1480" s="340">
        <f>SUM(H1476:I1479)</f>
        <v>0</v>
      </c>
      <c r="I1480" s="340"/>
      <c r="J1480" s="344"/>
      <c r="K1480" s="344"/>
      <c r="L1480" s="344"/>
      <c r="M1480" s="344"/>
      <c r="N1480" s="344"/>
      <c r="O1480" s="344"/>
      <c r="P1480" s="344"/>
      <c r="Q1480" s="344"/>
      <c r="R1480" s="344"/>
      <c r="S1480" s="345"/>
    </row>
    <row r="1481" spans="1:21">
      <c r="A1481" s="1">
        <f t="shared" ref="A1481:B1481" si="1567">A1480</f>
        <v>30</v>
      </c>
      <c r="B1481" s="1">
        <f t="shared" si="1567"/>
        <v>0</v>
      </c>
      <c r="C1481" s="318" t="s">
        <v>164</v>
      </c>
      <c r="D1481" s="361" t="s">
        <v>67</v>
      </c>
      <c r="E1481" s="361"/>
      <c r="F1481" s="361" t="s">
        <v>76</v>
      </c>
      <c r="G1481" s="361"/>
      <c r="H1481" s="361" t="s">
        <v>72</v>
      </c>
      <c r="I1481" s="363"/>
      <c r="J1481" s="364"/>
      <c r="K1481" s="361"/>
      <c r="L1481" s="361"/>
      <c r="M1481" s="361"/>
      <c r="N1481" s="361" t="s">
        <v>75</v>
      </c>
      <c r="O1481" s="361"/>
      <c r="P1481" s="361"/>
      <c r="Q1481" s="361"/>
      <c r="R1481" s="361"/>
      <c r="S1481" s="365"/>
    </row>
    <row r="1482" spans="1:21">
      <c r="A1482" s="1">
        <f t="shared" ref="A1482:B1482" si="1568">A1481</f>
        <v>30</v>
      </c>
      <c r="B1482" s="1">
        <f t="shared" si="1568"/>
        <v>0</v>
      </c>
      <c r="C1482" s="319"/>
      <c r="D1482" s="362"/>
      <c r="E1482" s="362"/>
      <c r="F1482" s="362"/>
      <c r="G1482" s="362"/>
      <c r="H1482" s="362"/>
      <c r="I1482" s="362"/>
      <c r="J1482" s="367" t="s">
        <v>73</v>
      </c>
      <c r="K1482" s="368"/>
      <c r="L1482" s="368" t="s">
        <v>74</v>
      </c>
      <c r="M1482" s="369"/>
      <c r="N1482" s="362"/>
      <c r="O1482" s="362"/>
      <c r="P1482" s="362"/>
      <c r="Q1482" s="362"/>
      <c r="R1482" s="362"/>
      <c r="S1482" s="366"/>
    </row>
    <row r="1483" spans="1:21">
      <c r="A1483" s="1">
        <f t="shared" ref="A1483:B1483" si="1569">A1482</f>
        <v>30</v>
      </c>
      <c r="B1483" s="1">
        <f t="shared" si="1569"/>
        <v>0</v>
      </c>
      <c r="C1483" s="319"/>
      <c r="D1483" s="328" t="s">
        <v>81</v>
      </c>
      <c r="E1483" s="328"/>
      <c r="F1483" s="328" t="s">
        <v>81</v>
      </c>
      <c r="G1483" s="328"/>
      <c r="H1483" s="347"/>
      <c r="I1483" s="347"/>
      <c r="J1483" s="348"/>
      <c r="K1483" s="349"/>
      <c r="L1483" s="350">
        <f>H1483-J1483</f>
        <v>0</v>
      </c>
      <c r="M1483" s="351"/>
      <c r="N1483" s="128"/>
      <c r="O1483" s="128"/>
      <c r="P1483" s="128"/>
      <c r="Q1483" s="128"/>
      <c r="R1483" s="128"/>
      <c r="S1483" s="352"/>
      <c r="T1483" s="49" t="str">
        <f>HLOOKUP(F1456,リスト!$N$7:$AC$25,2,)</f>
        <v>対象外</v>
      </c>
      <c r="U1483" s="47" t="str">
        <f t="shared" ref="U1483:U1500" si="1570">IF(T1483="対象外",IF(J1483&gt;0,"補助対象外経費です!!",""),"")</f>
        <v/>
      </c>
    </row>
    <row r="1484" spans="1:21">
      <c r="A1484" s="1">
        <f t="shared" ref="A1484:B1484" si="1571">A1483</f>
        <v>30</v>
      </c>
      <c r="B1484" s="1">
        <f t="shared" si="1571"/>
        <v>0</v>
      </c>
      <c r="C1484" s="319"/>
      <c r="D1484" s="328" t="s">
        <v>92</v>
      </c>
      <c r="E1484" s="328"/>
      <c r="F1484" s="304" t="s">
        <v>77</v>
      </c>
      <c r="G1484" s="304"/>
      <c r="H1484" s="305"/>
      <c r="I1484" s="305"/>
      <c r="J1484" s="306"/>
      <c r="K1484" s="307"/>
      <c r="L1484" s="308">
        <f t="shared" ref="L1484:L1500" si="1572">H1484-J1484</f>
        <v>0</v>
      </c>
      <c r="M1484" s="309"/>
      <c r="N1484" s="167"/>
      <c r="O1484" s="167"/>
      <c r="P1484" s="167"/>
      <c r="Q1484" s="167"/>
      <c r="R1484" s="167"/>
      <c r="S1484" s="310"/>
      <c r="T1484" s="49" t="str">
        <f>HLOOKUP(F1456,リスト!$N$7:$AC$25,3,)</f>
        <v>対象</v>
      </c>
      <c r="U1484" s="47" t="str">
        <f t="shared" si="1570"/>
        <v/>
      </c>
    </row>
    <row r="1485" spans="1:21">
      <c r="A1485" s="1">
        <f t="shared" ref="A1485:B1485" si="1573">A1484</f>
        <v>30</v>
      </c>
      <c r="B1485" s="1">
        <f t="shared" si="1573"/>
        <v>0</v>
      </c>
      <c r="C1485" s="319"/>
      <c r="D1485" s="328"/>
      <c r="E1485" s="328"/>
      <c r="F1485" s="353" t="s">
        <v>78</v>
      </c>
      <c r="G1485" s="353"/>
      <c r="H1485" s="354"/>
      <c r="I1485" s="354"/>
      <c r="J1485" s="355"/>
      <c r="K1485" s="356"/>
      <c r="L1485" s="357">
        <f t="shared" si="1572"/>
        <v>0</v>
      </c>
      <c r="M1485" s="358"/>
      <c r="N1485" s="359"/>
      <c r="O1485" s="359"/>
      <c r="P1485" s="359"/>
      <c r="Q1485" s="359"/>
      <c r="R1485" s="359"/>
      <c r="S1485" s="360"/>
      <c r="T1485" s="49" t="str">
        <f>HLOOKUP(F1456,リスト!$N$7:$AC$25,4,)</f>
        <v>対象</v>
      </c>
      <c r="U1485" s="47" t="str">
        <f t="shared" si="1570"/>
        <v/>
      </c>
    </row>
    <row r="1486" spans="1:21">
      <c r="A1486" s="1">
        <f t="shared" ref="A1486:B1486" si="1574">A1485</f>
        <v>30</v>
      </c>
      <c r="B1486" s="1">
        <f t="shared" si="1574"/>
        <v>0</v>
      </c>
      <c r="C1486" s="319"/>
      <c r="D1486" s="328"/>
      <c r="E1486" s="328"/>
      <c r="F1486" s="311" t="s">
        <v>79</v>
      </c>
      <c r="G1486" s="311"/>
      <c r="H1486" s="312"/>
      <c r="I1486" s="312"/>
      <c r="J1486" s="313"/>
      <c r="K1486" s="314"/>
      <c r="L1486" s="315">
        <f t="shared" si="1572"/>
        <v>0</v>
      </c>
      <c r="M1486" s="316"/>
      <c r="N1486" s="168"/>
      <c r="O1486" s="168"/>
      <c r="P1486" s="168"/>
      <c r="Q1486" s="168"/>
      <c r="R1486" s="168"/>
      <c r="S1486" s="317"/>
      <c r="T1486" s="49" t="str">
        <f>HLOOKUP(F1456,リスト!$N$7:$AC$25,5,)</f>
        <v>対象</v>
      </c>
      <c r="U1486" s="47" t="str">
        <f t="shared" si="1570"/>
        <v/>
      </c>
    </row>
    <row r="1487" spans="1:21">
      <c r="A1487" s="1">
        <f t="shared" ref="A1487:B1487" si="1575">A1486</f>
        <v>30</v>
      </c>
      <c r="B1487" s="1">
        <f t="shared" si="1575"/>
        <v>0</v>
      </c>
      <c r="C1487" s="319"/>
      <c r="D1487" s="328" t="s">
        <v>93</v>
      </c>
      <c r="E1487" s="328"/>
      <c r="F1487" s="304" t="s">
        <v>80</v>
      </c>
      <c r="G1487" s="304"/>
      <c r="H1487" s="305"/>
      <c r="I1487" s="305"/>
      <c r="J1487" s="306"/>
      <c r="K1487" s="307"/>
      <c r="L1487" s="308">
        <f t="shared" si="1572"/>
        <v>0</v>
      </c>
      <c r="M1487" s="309"/>
      <c r="N1487" s="167"/>
      <c r="O1487" s="167"/>
      <c r="P1487" s="167"/>
      <c r="Q1487" s="167"/>
      <c r="R1487" s="167"/>
      <c r="S1487" s="310"/>
      <c r="T1487" s="49" t="str">
        <f>HLOOKUP(F1456,リスト!$N$7:$AC$25,6,)</f>
        <v>対象</v>
      </c>
      <c r="U1487" s="47" t="str">
        <f t="shared" si="1570"/>
        <v/>
      </c>
    </row>
    <row r="1488" spans="1:21">
      <c r="A1488" s="1">
        <f t="shared" ref="A1488:B1488" si="1576">A1487</f>
        <v>30</v>
      </c>
      <c r="B1488" s="1">
        <f t="shared" si="1576"/>
        <v>0</v>
      </c>
      <c r="C1488" s="319"/>
      <c r="D1488" s="328"/>
      <c r="E1488" s="328"/>
      <c r="F1488" s="353" t="s">
        <v>82</v>
      </c>
      <c r="G1488" s="353"/>
      <c r="H1488" s="354"/>
      <c r="I1488" s="354"/>
      <c r="J1488" s="355"/>
      <c r="K1488" s="356"/>
      <c r="L1488" s="357">
        <f t="shared" si="1572"/>
        <v>0</v>
      </c>
      <c r="M1488" s="358"/>
      <c r="N1488" s="359"/>
      <c r="O1488" s="359"/>
      <c r="P1488" s="359"/>
      <c r="Q1488" s="359"/>
      <c r="R1488" s="359"/>
      <c r="S1488" s="360"/>
      <c r="T1488" s="49" t="str">
        <f>HLOOKUP(F1456,リスト!$N$7:$AC$25,7,)</f>
        <v>対象外</v>
      </c>
      <c r="U1488" s="47" t="str">
        <f t="shared" si="1570"/>
        <v/>
      </c>
    </row>
    <row r="1489" spans="1:21" ht="14.4" customHeight="1">
      <c r="A1489" s="1">
        <f t="shared" ref="A1489:B1489" si="1577">A1488</f>
        <v>30</v>
      </c>
      <c r="B1489" s="1">
        <f t="shared" si="1577"/>
        <v>0</v>
      </c>
      <c r="C1489" s="319"/>
      <c r="D1489" s="328"/>
      <c r="E1489" s="328"/>
      <c r="F1489" s="353" t="s">
        <v>162</v>
      </c>
      <c r="G1489" s="353"/>
      <c r="H1489" s="354"/>
      <c r="I1489" s="354"/>
      <c r="J1489" s="355"/>
      <c r="K1489" s="356"/>
      <c r="L1489" s="357">
        <f t="shared" si="1572"/>
        <v>0</v>
      </c>
      <c r="M1489" s="358"/>
      <c r="N1489" s="359"/>
      <c r="O1489" s="359"/>
      <c r="P1489" s="359"/>
      <c r="Q1489" s="359"/>
      <c r="R1489" s="359"/>
      <c r="S1489" s="360"/>
      <c r="T1489" s="49" t="str">
        <f>HLOOKUP(F1456,リスト!$N$7:$AC$25,8,)</f>
        <v>対象</v>
      </c>
      <c r="U1489" s="47" t="str">
        <f t="shared" si="1570"/>
        <v/>
      </c>
    </row>
    <row r="1490" spans="1:21">
      <c r="A1490" s="1">
        <f t="shared" ref="A1490:B1490" si="1578">A1489</f>
        <v>30</v>
      </c>
      <c r="B1490" s="1">
        <f t="shared" si="1578"/>
        <v>0</v>
      </c>
      <c r="C1490" s="319"/>
      <c r="D1490" s="328"/>
      <c r="E1490" s="328"/>
      <c r="F1490" s="311" t="s">
        <v>83</v>
      </c>
      <c r="G1490" s="311"/>
      <c r="H1490" s="312"/>
      <c r="I1490" s="312"/>
      <c r="J1490" s="313"/>
      <c r="K1490" s="314"/>
      <c r="L1490" s="315">
        <f t="shared" si="1572"/>
        <v>0</v>
      </c>
      <c r="M1490" s="316"/>
      <c r="N1490" s="168"/>
      <c r="O1490" s="168"/>
      <c r="P1490" s="168"/>
      <c r="Q1490" s="168"/>
      <c r="R1490" s="168"/>
      <c r="S1490" s="317"/>
      <c r="T1490" s="49" t="str">
        <f>HLOOKUP(F1456,リスト!$N$7:$AC$25,9,)</f>
        <v>対象</v>
      </c>
      <c r="U1490" s="47" t="str">
        <f t="shared" si="1570"/>
        <v/>
      </c>
    </row>
    <row r="1491" spans="1:21">
      <c r="A1491" s="1">
        <f t="shared" ref="A1491:B1491" si="1579">A1490</f>
        <v>30</v>
      </c>
      <c r="B1491" s="1">
        <f t="shared" si="1579"/>
        <v>0</v>
      </c>
      <c r="C1491" s="319"/>
      <c r="D1491" s="328" t="s">
        <v>94</v>
      </c>
      <c r="E1491" s="328"/>
      <c r="F1491" s="304" t="s">
        <v>84</v>
      </c>
      <c r="G1491" s="304"/>
      <c r="H1491" s="305"/>
      <c r="I1491" s="305"/>
      <c r="J1491" s="306"/>
      <c r="K1491" s="307"/>
      <c r="L1491" s="308">
        <f t="shared" si="1572"/>
        <v>0</v>
      </c>
      <c r="M1491" s="309"/>
      <c r="N1491" s="167"/>
      <c r="O1491" s="167"/>
      <c r="P1491" s="167"/>
      <c r="Q1491" s="167"/>
      <c r="R1491" s="167"/>
      <c r="S1491" s="310"/>
      <c r="T1491" s="49" t="str">
        <f>HLOOKUP(F1456,リスト!$N$7:$AC$25,10,)</f>
        <v>対象</v>
      </c>
      <c r="U1491" s="47" t="str">
        <f t="shared" si="1570"/>
        <v/>
      </c>
    </row>
    <row r="1492" spans="1:21">
      <c r="A1492" s="1">
        <f t="shared" ref="A1492:B1492" si="1580">A1491</f>
        <v>30</v>
      </c>
      <c r="B1492" s="1">
        <f t="shared" si="1580"/>
        <v>0</v>
      </c>
      <c r="C1492" s="319"/>
      <c r="D1492" s="328"/>
      <c r="E1492" s="328"/>
      <c r="F1492" s="353" t="s">
        <v>85</v>
      </c>
      <c r="G1492" s="353"/>
      <c r="H1492" s="354"/>
      <c r="I1492" s="354"/>
      <c r="J1492" s="355"/>
      <c r="K1492" s="356"/>
      <c r="L1492" s="357">
        <f t="shared" si="1572"/>
        <v>0</v>
      </c>
      <c r="M1492" s="358"/>
      <c r="N1492" s="359"/>
      <c r="O1492" s="359"/>
      <c r="P1492" s="359"/>
      <c r="Q1492" s="359"/>
      <c r="R1492" s="359"/>
      <c r="S1492" s="360"/>
      <c r="T1492" s="49" t="str">
        <f>HLOOKUP(F1456,リスト!$N$7:$AC$25,11,)</f>
        <v>対象外</v>
      </c>
      <c r="U1492" s="47" t="str">
        <f t="shared" si="1570"/>
        <v/>
      </c>
    </row>
    <row r="1493" spans="1:21">
      <c r="A1493" s="1">
        <f t="shared" ref="A1493:B1493" si="1581">A1492</f>
        <v>30</v>
      </c>
      <c r="B1493" s="1">
        <f t="shared" si="1581"/>
        <v>0</v>
      </c>
      <c r="C1493" s="319"/>
      <c r="D1493" s="328"/>
      <c r="E1493" s="328"/>
      <c r="F1493" s="311" t="s">
        <v>86</v>
      </c>
      <c r="G1493" s="311"/>
      <c r="H1493" s="312"/>
      <c r="I1493" s="312"/>
      <c r="J1493" s="313"/>
      <c r="K1493" s="314"/>
      <c r="L1493" s="315">
        <f t="shared" si="1572"/>
        <v>0</v>
      </c>
      <c r="M1493" s="316"/>
      <c r="N1493" s="168"/>
      <c r="O1493" s="168"/>
      <c r="P1493" s="168"/>
      <c r="Q1493" s="168"/>
      <c r="R1493" s="168"/>
      <c r="S1493" s="317"/>
      <c r="T1493" s="49" t="str">
        <f>HLOOKUP(F1456,リスト!$N$7:$AC$25,12,)</f>
        <v>対象</v>
      </c>
      <c r="U1493" s="47" t="str">
        <f t="shared" si="1570"/>
        <v/>
      </c>
    </row>
    <row r="1494" spans="1:21">
      <c r="A1494" s="1">
        <f t="shared" ref="A1494:B1494" si="1582">A1493</f>
        <v>30</v>
      </c>
      <c r="B1494" s="1">
        <f t="shared" si="1582"/>
        <v>0</v>
      </c>
      <c r="C1494" s="319"/>
      <c r="D1494" s="328" t="s">
        <v>95</v>
      </c>
      <c r="E1494" s="328"/>
      <c r="F1494" s="328" t="s">
        <v>95</v>
      </c>
      <c r="G1494" s="328"/>
      <c r="H1494" s="347"/>
      <c r="I1494" s="347"/>
      <c r="J1494" s="348"/>
      <c r="K1494" s="349"/>
      <c r="L1494" s="350">
        <f t="shared" si="1572"/>
        <v>0</v>
      </c>
      <c r="M1494" s="351"/>
      <c r="N1494" s="128"/>
      <c r="O1494" s="128"/>
      <c r="P1494" s="128"/>
      <c r="Q1494" s="128"/>
      <c r="R1494" s="128"/>
      <c r="S1494" s="352"/>
      <c r="T1494" s="49" t="str">
        <f>HLOOKUP(F1456,リスト!$N$7:$AC$25,13,)</f>
        <v>対象外</v>
      </c>
      <c r="U1494" s="47" t="str">
        <f t="shared" si="1570"/>
        <v/>
      </c>
    </row>
    <row r="1495" spans="1:21">
      <c r="A1495" s="1">
        <f t="shared" ref="A1495:B1495" si="1583">A1494</f>
        <v>30</v>
      </c>
      <c r="B1495" s="1">
        <f t="shared" si="1583"/>
        <v>0</v>
      </c>
      <c r="C1495" s="319"/>
      <c r="D1495" s="327" t="s">
        <v>98</v>
      </c>
      <c r="E1495" s="328"/>
      <c r="F1495" s="304" t="s">
        <v>87</v>
      </c>
      <c r="G1495" s="304"/>
      <c r="H1495" s="305"/>
      <c r="I1495" s="305"/>
      <c r="J1495" s="306"/>
      <c r="K1495" s="307"/>
      <c r="L1495" s="308">
        <f t="shared" si="1572"/>
        <v>0</v>
      </c>
      <c r="M1495" s="309"/>
      <c r="N1495" s="167"/>
      <c r="O1495" s="167"/>
      <c r="P1495" s="167"/>
      <c r="Q1495" s="167"/>
      <c r="R1495" s="167"/>
      <c r="S1495" s="310"/>
      <c r="T1495" s="49" t="str">
        <f>HLOOKUP(F1456,リスト!$N$7:$AC$25,14,)</f>
        <v>対象</v>
      </c>
      <c r="U1495" s="47" t="str">
        <f t="shared" si="1570"/>
        <v/>
      </c>
    </row>
    <row r="1496" spans="1:21">
      <c r="A1496" s="1">
        <f t="shared" ref="A1496:B1496" si="1584">A1495</f>
        <v>30</v>
      </c>
      <c r="B1496" s="1">
        <f t="shared" si="1584"/>
        <v>0</v>
      </c>
      <c r="C1496" s="319"/>
      <c r="D1496" s="328"/>
      <c r="E1496" s="328"/>
      <c r="F1496" s="311" t="s">
        <v>88</v>
      </c>
      <c r="G1496" s="311"/>
      <c r="H1496" s="312"/>
      <c r="I1496" s="312"/>
      <c r="J1496" s="313"/>
      <c r="K1496" s="314"/>
      <c r="L1496" s="315">
        <f t="shared" si="1572"/>
        <v>0</v>
      </c>
      <c r="M1496" s="316"/>
      <c r="N1496" s="168"/>
      <c r="O1496" s="168"/>
      <c r="P1496" s="168"/>
      <c r="Q1496" s="168"/>
      <c r="R1496" s="168"/>
      <c r="S1496" s="317"/>
      <c r="T1496" s="49" t="str">
        <f>HLOOKUP(F1456,リスト!$N$7:$AC$25,15,)</f>
        <v>対象</v>
      </c>
      <c r="U1496" s="47" t="str">
        <f t="shared" si="1570"/>
        <v/>
      </c>
    </row>
    <row r="1497" spans="1:21">
      <c r="A1497" s="1">
        <f t="shared" ref="A1497:B1497" si="1585">A1496</f>
        <v>30</v>
      </c>
      <c r="B1497" s="1">
        <f t="shared" si="1585"/>
        <v>0</v>
      </c>
      <c r="C1497" s="319"/>
      <c r="D1497" s="346" t="s">
        <v>96</v>
      </c>
      <c r="E1497" s="346"/>
      <c r="F1497" s="328" t="s">
        <v>89</v>
      </c>
      <c r="G1497" s="328"/>
      <c r="H1497" s="347"/>
      <c r="I1497" s="347"/>
      <c r="J1497" s="348"/>
      <c r="K1497" s="349"/>
      <c r="L1497" s="350">
        <f t="shared" si="1572"/>
        <v>0</v>
      </c>
      <c r="M1497" s="351"/>
      <c r="N1497" s="128"/>
      <c r="O1497" s="128"/>
      <c r="P1497" s="128"/>
      <c r="Q1497" s="128"/>
      <c r="R1497" s="128"/>
      <c r="S1497" s="352"/>
      <c r="T1497" s="49" t="str">
        <f>HLOOKUP(F1456,リスト!$N$7:$AC$25,16,)</f>
        <v>対象</v>
      </c>
      <c r="U1497" s="47" t="str">
        <f t="shared" si="1570"/>
        <v/>
      </c>
    </row>
    <row r="1498" spans="1:21">
      <c r="A1498" s="1">
        <f t="shared" ref="A1498:B1498" si="1586">A1497</f>
        <v>30</v>
      </c>
      <c r="B1498" s="1">
        <f t="shared" si="1586"/>
        <v>0</v>
      </c>
      <c r="C1498" s="319"/>
      <c r="D1498" s="328" t="s">
        <v>97</v>
      </c>
      <c r="E1498" s="328"/>
      <c r="F1498" s="304" t="s">
        <v>90</v>
      </c>
      <c r="G1498" s="304"/>
      <c r="H1498" s="305"/>
      <c r="I1498" s="305"/>
      <c r="J1498" s="306"/>
      <c r="K1498" s="307"/>
      <c r="L1498" s="308">
        <f t="shared" si="1572"/>
        <v>0</v>
      </c>
      <c r="M1498" s="309"/>
      <c r="N1498" s="167"/>
      <c r="O1498" s="167"/>
      <c r="P1498" s="167"/>
      <c r="Q1498" s="167"/>
      <c r="R1498" s="167"/>
      <c r="S1498" s="310"/>
      <c r="T1498" s="49" t="str">
        <f>HLOOKUP(F1456,リスト!$N$7:$AC$25,17,)</f>
        <v>対象</v>
      </c>
      <c r="U1498" s="47" t="str">
        <f t="shared" si="1570"/>
        <v/>
      </c>
    </row>
    <row r="1499" spans="1:21">
      <c r="A1499" s="1">
        <f t="shared" ref="A1499:B1499" si="1587">A1498</f>
        <v>30</v>
      </c>
      <c r="B1499" s="1">
        <f t="shared" si="1587"/>
        <v>0</v>
      </c>
      <c r="C1499" s="319"/>
      <c r="D1499" s="328"/>
      <c r="E1499" s="328"/>
      <c r="F1499" s="311" t="s">
        <v>91</v>
      </c>
      <c r="G1499" s="311"/>
      <c r="H1499" s="312"/>
      <c r="I1499" s="312"/>
      <c r="J1499" s="313"/>
      <c r="K1499" s="314"/>
      <c r="L1499" s="315">
        <f t="shared" si="1572"/>
        <v>0</v>
      </c>
      <c r="M1499" s="316"/>
      <c r="N1499" s="168"/>
      <c r="O1499" s="168"/>
      <c r="P1499" s="168"/>
      <c r="Q1499" s="168"/>
      <c r="R1499" s="168"/>
      <c r="S1499" s="317"/>
      <c r="T1499" s="49" t="str">
        <f>HLOOKUP(F1456,リスト!$N$7:$AC$25,18,)</f>
        <v>対象外</v>
      </c>
      <c r="U1499" s="47" t="str">
        <f t="shared" si="1570"/>
        <v/>
      </c>
    </row>
    <row r="1500" spans="1:21" ht="15" thickBot="1">
      <c r="A1500" s="1">
        <f t="shared" ref="A1500:B1500" si="1588">A1499</f>
        <v>30</v>
      </c>
      <c r="B1500" s="1">
        <f t="shared" si="1588"/>
        <v>0</v>
      </c>
      <c r="C1500" s="319"/>
      <c r="D1500" s="329" t="s">
        <v>70</v>
      </c>
      <c r="E1500" s="329"/>
      <c r="F1500" s="329" t="s">
        <v>70</v>
      </c>
      <c r="G1500" s="329"/>
      <c r="H1500" s="330"/>
      <c r="I1500" s="330"/>
      <c r="J1500" s="331"/>
      <c r="K1500" s="332"/>
      <c r="L1500" s="333">
        <f t="shared" si="1572"/>
        <v>0</v>
      </c>
      <c r="M1500" s="334"/>
      <c r="N1500" s="335"/>
      <c r="O1500" s="335"/>
      <c r="P1500" s="335"/>
      <c r="Q1500" s="335"/>
      <c r="R1500" s="335"/>
      <c r="S1500" s="336"/>
      <c r="T1500" s="49" t="str">
        <f>HLOOKUP(F1456,リスト!$N$7:$AC$25,19,)</f>
        <v>対象</v>
      </c>
      <c r="U1500" s="47" t="str">
        <f t="shared" si="1570"/>
        <v/>
      </c>
    </row>
    <row r="1501" spans="1:21" ht="15.6" thickTop="1" thickBot="1">
      <c r="A1501" s="1">
        <f t="shared" ref="A1501:B1501" si="1589">A1500</f>
        <v>30</v>
      </c>
      <c r="B1501" s="1">
        <f t="shared" si="1589"/>
        <v>0</v>
      </c>
      <c r="C1501" s="320"/>
      <c r="D1501" s="337" t="s">
        <v>71</v>
      </c>
      <c r="E1501" s="338"/>
      <c r="F1501" s="338"/>
      <c r="G1501" s="339"/>
      <c r="H1501" s="340">
        <f>SUM(H1483:I1500)</f>
        <v>0</v>
      </c>
      <c r="I1501" s="340"/>
      <c r="J1501" s="341">
        <f t="shared" ref="J1501" si="1590">SUM(J1483:K1500)</f>
        <v>0</v>
      </c>
      <c r="K1501" s="342"/>
      <c r="L1501" s="342">
        <f t="shared" ref="L1501" si="1591">SUM(L1483:M1500)</f>
        <v>0</v>
      </c>
      <c r="M1501" s="343"/>
      <c r="N1501" s="344"/>
      <c r="O1501" s="344"/>
      <c r="P1501" s="344"/>
      <c r="Q1501" s="344"/>
      <c r="R1501" s="344"/>
      <c r="S1501" s="345"/>
      <c r="T1501" s="49"/>
    </row>
    <row r="1502" spans="1:21" ht="21.6" customHeight="1">
      <c r="A1502" s="1">
        <v>1</v>
      </c>
      <c r="B1502" s="1">
        <v>1</v>
      </c>
      <c r="C1502" s="179" t="s">
        <v>150</v>
      </c>
      <c r="D1502" s="179"/>
      <c r="E1502" s="179"/>
      <c r="T1502" s="1"/>
    </row>
    <row r="1503" spans="1:21" ht="21.6" customHeight="1">
      <c r="A1503" s="1">
        <f t="shared" ref="A1503:B1505" si="1592">A1502</f>
        <v>1</v>
      </c>
      <c r="B1503" s="1">
        <f t="shared" si="1592"/>
        <v>1</v>
      </c>
      <c r="C1503" s="223" t="str">
        <f>"トップスポーツクラブ強化事業　"&amp;基本!$G$25&amp;"(総括表)"</f>
        <v>トップスポーツクラブ強化事業　収支予算書(総括表)</v>
      </c>
      <c r="D1503" s="223"/>
      <c r="E1503" s="223"/>
      <c r="F1503" s="223"/>
      <c r="G1503" s="223"/>
      <c r="H1503" s="223"/>
      <c r="I1503" s="223"/>
      <c r="J1503" s="223"/>
      <c r="K1503" s="223"/>
      <c r="L1503" s="223"/>
      <c r="M1503" s="223"/>
      <c r="N1503" s="223"/>
      <c r="O1503" s="223"/>
      <c r="P1503" s="223"/>
      <c r="Q1503" s="223"/>
      <c r="R1503" s="223"/>
      <c r="S1503" s="223"/>
      <c r="T1503" s="1"/>
    </row>
    <row r="1504" spans="1:21" ht="21.6" customHeight="1">
      <c r="A1504" s="1">
        <f t="shared" si="1592"/>
        <v>1</v>
      </c>
      <c r="B1504" s="1">
        <f t="shared" si="1592"/>
        <v>1</v>
      </c>
      <c r="C1504" s="45"/>
      <c r="D1504" s="45"/>
      <c r="E1504" s="45"/>
      <c r="F1504" s="45"/>
      <c r="G1504" s="45"/>
      <c r="H1504" s="45"/>
      <c r="I1504" s="45"/>
      <c r="J1504" s="45"/>
      <c r="K1504" s="45"/>
      <c r="L1504" s="45"/>
      <c r="M1504" s="45"/>
      <c r="N1504" s="45"/>
      <c r="O1504" s="45"/>
      <c r="P1504" s="45"/>
      <c r="Q1504" s="45"/>
      <c r="R1504" s="45"/>
      <c r="S1504" s="45"/>
      <c r="T1504" s="1"/>
    </row>
    <row r="1505" spans="1:21" ht="21.6" customHeight="1" thickBot="1">
      <c r="A1505" s="1">
        <f t="shared" si="1592"/>
        <v>1</v>
      </c>
      <c r="B1505" s="1">
        <f t="shared" si="1592"/>
        <v>1</v>
      </c>
      <c r="C1505" s="386"/>
      <c r="D1505" s="386"/>
      <c r="Q1505" s="323" t="s">
        <v>65</v>
      </c>
      <c r="R1505" s="323"/>
      <c r="S1505" s="323"/>
      <c r="T1505" s="1"/>
    </row>
    <row r="1506" spans="1:21" ht="21.6" customHeight="1">
      <c r="A1506" s="1">
        <f t="shared" ref="A1506:A1535" si="1593">A1505</f>
        <v>1</v>
      </c>
      <c r="B1506" s="1">
        <f t="shared" ref="B1506:B1535" si="1594">B1505</f>
        <v>1</v>
      </c>
      <c r="C1506" s="318" t="s">
        <v>66</v>
      </c>
      <c r="D1506" s="361" t="s">
        <v>67</v>
      </c>
      <c r="E1506" s="361"/>
      <c r="F1506" s="361"/>
      <c r="G1506" s="361"/>
      <c r="H1506" s="361" t="s">
        <v>72</v>
      </c>
      <c r="I1506" s="361"/>
      <c r="J1506" s="361" t="s">
        <v>11</v>
      </c>
      <c r="K1506" s="361"/>
      <c r="L1506" s="361"/>
      <c r="M1506" s="361"/>
      <c r="N1506" s="361"/>
      <c r="O1506" s="361"/>
      <c r="P1506" s="361"/>
      <c r="Q1506" s="361"/>
      <c r="R1506" s="361"/>
      <c r="S1506" s="365"/>
      <c r="T1506" s="1"/>
    </row>
    <row r="1507" spans="1:21" ht="21.6" customHeight="1">
      <c r="A1507" s="1">
        <f t="shared" si="1593"/>
        <v>1</v>
      </c>
      <c r="B1507" s="1">
        <f t="shared" si="1594"/>
        <v>1</v>
      </c>
      <c r="C1507" s="319"/>
      <c r="D1507" s="387" t="s">
        <v>68</v>
      </c>
      <c r="E1507" s="387"/>
      <c r="F1507" s="387"/>
      <c r="G1507" s="387"/>
      <c r="H1507" s="388">
        <f>SUM(H26,H76,H126,H176,H226,H276,H326,H376,H426,H476,H526,H576,H626,H676,H726,H776,H826,H876,H926,H976,H1026,H1076,H1126,H1176,H1226,H1276,H1326,H1376,H1426,H1476)</f>
        <v>0</v>
      </c>
      <c r="I1507" s="388"/>
      <c r="J1507" s="167"/>
      <c r="K1507" s="167"/>
      <c r="L1507" s="167"/>
      <c r="M1507" s="167"/>
      <c r="N1507" s="167"/>
      <c r="O1507" s="167"/>
      <c r="P1507" s="167"/>
      <c r="Q1507" s="167"/>
      <c r="R1507" s="167"/>
      <c r="S1507" s="310"/>
      <c r="T1507" s="65">
        <f>ROUNDDOWN(H1507,-3)</f>
        <v>0</v>
      </c>
      <c r="U1507" s="46" t="str">
        <f>IF(H1507=T1507,"","補助金額に1,000円未満の端数が出ないよう個票を修正してください!!")</f>
        <v/>
      </c>
    </row>
    <row r="1508" spans="1:21" ht="21.6" customHeight="1">
      <c r="A1508" s="1">
        <f t="shared" si="1593"/>
        <v>1</v>
      </c>
      <c r="B1508" s="1">
        <f t="shared" si="1594"/>
        <v>1</v>
      </c>
      <c r="C1508" s="319"/>
      <c r="D1508" s="389" t="s">
        <v>135</v>
      </c>
      <c r="E1508" s="389"/>
      <c r="F1508" s="389"/>
      <c r="G1508" s="389"/>
      <c r="H1508" s="426">
        <f>SUM(H27,H77,H127,H177,H227,H277,H327,H377,H427,H477,H527,H577,H627,H677,H727,H777,H827,H877,H927,H977,H1027,H1077,H1127,H1177,H1227,H1277,H1327,H1377,H1427,H1477)</f>
        <v>0</v>
      </c>
      <c r="I1508" s="426"/>
      <c r="J1508" s="359"/>
      <c r="K1508" s="359"/>
      <c r="L1508" s="359"/>
      <c r="M1508" s="359"/>
      <c r="N1508" s="359"/>
      <c r="O1508" s="359"/>
      <c r="P1508" s="359"/>
      <c r="Q1508" s="359"/>
      <c r="R1508" s="359"/>
      <c r="S1508" s="360"/>
      <c r="T1508" s="1"/>
    </row>
    <row r="1509" spans="1:21" ht="21.6" customHeight="1">
      <c r="A1509" s="1">
        <f t="shared" si="1593"/>
        <v>1</v>
      </c>
      <c r="B1509" s="1">
        <f t="shared" si="1594"/>
        <v>1</v>
      </c>
      <c r="C1509" s="319"/>
      <c r="D1509" s="389" t="s">
        <v>69</v>
      </c>
      <c r="E1509" s="389"/>
      <c r="F1509" s="389"/>
      <c r="G1509" s="389"/>
      <c r="H1509" s="426">
        <f>SUM(H28,H78,H128,H178,H228,H278,H328,H378,H428,H478,H528,H578,H628,H678,H728,H778,H828,H878,H928,H978,H1028,H1078,H1128,H1178,H1228,H1278,H1328,H1378,H1428,H1478)</f>
        <v>0</v>
      </c>
      <c r="I1509" s="426"/>
      <c r="J1509" s="359"/>
      <c r="K1509" s="359"/>
      <c r="L1509" s="359"/>
      <c r="M1509" s="359"/>
      <c r="N1509" s="359"/>
      <c r="O1509" s="359"/>
      <c r="P1509" s="359"/>
      <c r="Q1509" s="359"/>
      <c r="R1509" s="359"/>
      <c r="S1509" s="360"/>
    </row>
    <row r="1510" spans="1:21" ht="21.6" customHeight="1" thickBot="1">
      <c r="A1510" s="1">
        <f t="shared" si="1593"/>
        <v>1</v>
      </c>
      <c r="B1510" s="1">
        <f t="shared" si="1594"/>
        <v>1</v>
      </c>
      <c r="C1510" s="319"/>
      <c r="D1510" s="390" t="s">
        <v>70</v>
      </c>
      <c r="E1510" s="390"/>
      <c r="F1510" s="390"/>
      <c r="G1510" s="390"/>
      <c r="H1510" s="391">
        <f>SUM(H29,H79,H129,H179,H229,H279,H329,H379,H429,H479,H529,H579,H629,H679,H729,H779,H829,H879,H929,H979,H1029,H1079,H1129,H1179,H1229,H1279,H1329,H1379,H1429,H1479)</f>
        <v>0</v>
      </c>
      <c r="I1510" s="391"/>
      <c r="J1510" s="392"/>
      <c r="K1510" s="392"/>
      <c r="L1510" s="392"/>
      <c r="M1510" s="392"/>
      <c r="N1510" s="392"/>
      <c r="O1510" s="392"/>
      <c r="P1510" s="392"/>
      <c r="Q1510" s="392"/>
      <c r="R1510" s="392"/>
      <c r="S1510" s="393"/>
    </row>
    <row r="1511" spans="1:21" ht="21.6" customHeight="1" thickTop="1" thickBot="1">
      <c r="A1511" s="1">
        <f t="shared" si="1593"/>
        <v>1</v>
      </c>
      <c r="B1511" s="1">
        <f t="shared" si="1594"/>
        <v>1</v>
      </c>
      <c r="C1511" s="320"/>
      <c r="D1511" s="394" t="s">
        <v>71</v>
      </c>
      <c r="E1511" s="394"/>
      <c r="F1511" s="394"/>
      <c r="G1511" s="394"/>
      <c r="H1511" s="340">
        <f>SUM(H1507:I1510)</f>
        <v>0</v>
      </c>
      <c r="I1511" s="340"/>
      <c r="J1511" s="344"/>
      <c r="K1511" s="344"/>
      <c r="L1511" s="344"/>
      <c r="M1511" s="344"/>
      <c r="N1511" s="344"/>
      <c r="O1511" s="344"/>
      <c r="P1511" s="344"/>
      <c r="Q1511" s="344"/>
      <c r="R1511" s="344"/>
      <c r="S1511" s="345"/>
    </row>
    <row r="1512" spans="1:21" ht="21.6" customHeight="1">
      <c r="A1512" s="1">
        <f t="shared" si="1593"/>
        <v>1</v>
      </c>
      <c r="B1512" s="1">
        <f t="shared" si="1594"/>
        <v>1</v>
      </c>
      <c r="C1512" s="318" t="s">
        <v>164</v>
      </c>
      <c r="D1512" s="361" t="s">
        <v>67</v>
      </c>
      <c r="E1512" s="361"/>
      <c r="F1512" s="361" t="s">
        <v>76</v>
      </c>
      <c r="G1512" s="361"/>
      <c r="H1512" s="361" t="s">
        <v>72</v>
      </c>
      <c r="I1512" s="363"/>
      <c r="J1512" s="364"/>
      <c r="K1512" s="361"/>
      <c r="L1512" s="361"/>
      <c r="M1512" s="361"/>
      <c r="N1512" s="361" t="s">
        <v>75</v>
      </c>
      <c r="O1512" s="361"/>
      <c r="P1512" s="361"/>
      <c r="Q1512" s="361"/>
      <c r="R1512" s="361"/>
      <c r="S1512" s="365"/>
    </row>
    <row r="1513" spans="1:21" ht="21.6" customHeight="1">
      <c r="A1513" s="1">
        <f t="shared" si="1593"/>
        <v>1</v>
      </c>
      <c r="B1513" s="1">
        <f t="shared" si="1594"/>
        <v>1</v>
      </c>
      <c r="C1513" s="319"/>
      <c r="D1513" s="362"/>
      <c r="E1513" s="362"/>
      <c r="F1513" s="362"/>
      <c r="G1513" s="362"/>
      <c r="H1513" s="362"/>
      <c r="I1513" s="362"/>
      <c r="J1513" s="367" t="s">
        <v>73</v>
      </c>
      <c r="K1513" s="368"/>
      <c r="L1513" s="368" t="s">
        <v>74</v>
      </c>
      <c r="M1513" s="369"/>
      <c r="N1513" s="362"/>
      <c r="O1513" s="362"/>
      <c r="P1513" s="362"/>
      <c r="Q1513" s="362"/>
      <c r="R1513" s="362"/>
      <c r="S1513" s="366"/>
    </row>
    <row r="1514" spans="1:21" ht="21.6" customHeight="1">
      <c r="A1514" s="1">
        <f t="shared" si="1593"/>
        <v>1</v>
      </c>
      <c r="B1514" s="1">
        <f t="shared" si="1594"/>
        <v>1</v>
      </c>
      <c r="C1514" s="319"/>
      <c r="D1514" s="328" t="s">
        <v>81</v>
      </c>
      <c r="E1514" s="328"/>
      <c r="F1514" s="328" t="s">
        <v>81</v>
      </c>
      <c r="G1514" s="328"/>
      <c r="H1514" s="298">
        <f t="shared" ref="H1514:H1531" si="1595">SUM(H33,H83,H133,H183,H233,H283,H333,H383,H433,H483,H533,H583,H633,H683,H733,H783,H833,H883,H933,H983,H1033,H1083,H1133,H1183,H1233,H1283,H1333,H1383,H1433,H1483)</f>
        <v>0</v>
      </c>
      <c r="I1514" s="298"/>
      <c r="J1514" s="422">
        <f t="shared" ref="J1514:J1531" si="1596">SUM(J33,J83,J133,J183,J233,J283,J333,J383,J433,J483,J533,J583,J633,J683,J733,J783,J833,J883,J933,J983,J1033,J1083,J1133,J1183,J1233,J1283,J1333,J1383,J1433,J1483)</f>
        <v>0</v>
      </c>
      <c r="K1514" s="350"/>
      <c r="L1514" s="350">
        <f>H1514-J1514</f>
        <v>0</v>
      </c>
      <c r="M1514" s="351"/>
      <c r="N1514" s="128"/>
      <c r="O1514" s="128"/>
      <c r="P1514" s="128"/>
      <c r="Q1514" s="128"/>
      <c r="R1514" s="128"/>
      <c r="S1514" s="352"/>
      <c r="T1514" s="49"/>
      <c r="U1514" s="47"/>
    </row>
    <row r="1515" spans="1:21" ht="21.6" customHeight="1">
      <c r="A1515" s="1">
        <f t="shared" si="1593"/>
        <v>1</v>
      </c>
      <c r="B1515" s="1">
        <f t="shared" si="1594"/>
        <v>1</v>
      </c>
      <c r="C1515" s="319"/>
      <c r="D1515" s="328" t="s">
        <v>92</v>
      </c>
      <c r="E1515" s="328"/>
      <c r="F1515" s="304" t="s">
        <v>77</v>
      </c>
      <c r="G1515" s="304"/>
      <c r="H1515" s="388">
        <f t="shared" si="1595"/>
        <v>0</v>
      </c>
      <c r="I1515" s="388"/>
      <c r="J1515" s="423">
        <f t="shared" si="1596"/>
        <v>0</v>
      </c>
      <c r="K1515" s="308"/>
      <c r="L1515" s="308">
        <f t="shared" ref="L1515:L1531" si="1597">H1515-J1515</f>
        <v>0</v>
      </c>
      <c r="M1515" s="309"/>
      <c r="N1515" s="167"/>
      <c r="O1515" s="167"/>
      <c r="P1515" s="167"/>
      <c r="Q1515" s="167"/>
      <c r="R1515" s="167"/>
      <c r="S1515" s="310"/>
      <c r="T1515" s="49"/>
      <c r="U1515" s="47"/>
    </row>
    <row r="1516" spans="1:21" ht="21.6" customHeight="1">
      <c r="A1516" s="1">
        <f t="shared" si="1593"/>
        <v>1</v>
      </c>
      <c r="B1516" s="1">
        <f t="shared" si="1594"/>
        <v>1</v>
      </c>
      <c r="C1516" s="319"/>
      <c r="D1516" s="328"/>
      <c r="E1516" s="328"/>
      <c r="F1516" s="353" t="s">
        <v>78</v>
      </c>
      <c r="G1516" s="353"/>
      <c r="H1516" s="426">
        <f t="shared" si="1595"/>
        <v>0</v>
      </c>
      <c r="I1516" s="426"/>
      <c r="J1516" s="427">
        <f t="shared" si="1596"/>
        <v>0</v>
      </c>
      <c r="K1516" s="357"/>
      <c r="L1516" s="357">
        <f t="shared" si="1597"/>
        <v>0</v>
      </c>
      <c r="M1516" s="358"/>
      <c r="N1516" s="359"/>
      <c r="O1516" s="359"/>
      <c r="P1516" s="359"/>
      <c r="Q1516" s="359"/>
      <c r="R1516" s="359"/>
      <c r="S1516" s="360"/>
      <c r="T1516" s="49"/>
      <c r="U1516" s="47"/>
    </row>
    <row r="1517" spans="1:21" ht="21.6" customHeight="1">
      <c r="A1517" s="1">
        <f t="shared" si="1593"/>
        <v>1</v>
      </c>
      <c r="B1517" s="1">
        <f t="shared" si="1594"/>
        <v>1</v>
      </c>
      <c r="C1517" s="319"/>
      <c r="D1517" s="328"/>
      <c r="E1517" s="328"/>
      <c r="F1517" s="311" t="s">
        <v>79</v>
      </c>
      <c r="G1517" s="311"/>
      <c r="H1517" s="424">
        <f t="shared" si="1595"/>
        <v>0</v>
      </c>
      <c r="I1517" s="424"/>
      <c r="J1517" s="425">
        <f t="shared" si="1596"/>
        <v>0</v>
      </c>
      <c r="K1517" s="315"/>
      <c r="L1517" s="315">
        <f t="shared" si="1597"/>
        <v>0</v>
      </c>
      <c r="M1517" s="316"/>
      <c r="N1517" s="168"/>
      <c r="O1517" s="168"/>
      <c r="P1517" s="168"/>
      <c r="Q1517" s="168"/>
      <c r="R1517" s="168"/>
      <c r="S1517" s="317"/>
      <c r="T1517" s="49"/>
      <c r="U1517" s="47"/>
    </row>
    <row r="1518" spans="1:21" ht="21.6" customHeight="1">
      <c r="A1518" s="1">
        <f t="shared" si="1593"/>
        <v>1</v>
      </c>
      <c r="B1518" s="1">
        <f t="shared" si="1594"/>
        <v>1</v>
      </c>
      <c r="C1518" s="319"/>
      <c r="D1518" s="328" t="s">
        <v>93</v>
      </c>
      <c r="E1518" s="328"/>
      <c r="F1518" s="304" t="s">
        <v>80</v>
      </c>
      <c r="G1518" s="304"/>
      <c r="H1518" s="388">
        <f t="shared" si="1595"/>
        <v>0</v>
      </c>
      <c r="I1518" s="388"/>
      <c r="J1518" s="423">
        <f t="shared" si="1596"/>
        <v>0</v>
      </c>
      <c r="K1518" s="308"/>
      <c r="L1518" s="308">
        <f t="shared" si="1597"/>
        <v>0</v>
      </c>
      <c r="M1518" s="309"/>
      <c r="N1518" s="167"/>
      <c r="O1518" s="167"/>
      <c r="P1518" s="167"/>
      <c r="Q1518" s="167"/>
      <c r="R1518" s="167"/>
      <c r="S1518" s="310"/>
      <c r="T1518" s="49"/>
      <c r="U1518" s="47"/>
    </row>
    <row r="1519" spans="1:21" ht="21.6" customHeight="1">
      <c r="A1519" s="1">
        <f t="shared" si="1593"/>
        <v>1</v>
      </c>
      <c r="B1519" s="1">
        <f t="shared" si="1594"/>
        <v>1</v>
      </c>
      <c r="C1519" s="319"/>
      <c r="D1519" s="328"/>
      <c r="E1519" s="328"/>
      <c r="F1519" s="353" t="s">
        <v>82</v>
      </c>
      <c r="G1519" s="353"/>
      <c r="H1519" s="426">
        <f t="shared" si="1595"/>
        <v>0</v>
      </c>
      <c r="I1519" s="426"/>
      <c r="J1519" s="427">
        <f t="shared" si="1596"/>
        <v>0</v>
      </c>
      <c r="K1519" s="357"/>
      <c r="L1519" s="357">
        <f t="shared" si="1597"/>
        <v>0</v>
      </c>
      <c r="M1519" s="358"/>
      <c r="N1519" s="359"/>
      <c r="O1519" s="359"/>
      <c r="P1519" s="359"/>
      <c r="Q1519" s="359"/>
      <c r="R1519" s="359"/>
      <c r="S1519" s="360"/>
      <c r="T1519" s="49"/>
      <c r="U1519" s="47"/>
    </row>
    <row r="1520" spans="1:21" ht="21.6" customHeight="1">
      <c r="A1520" s="1">
        <f t="shared" si="1593"/>
        <v>1</v>
      </c>
      <c r="B1520" s="1">
        <f t="shared" si="1594"/>
        <v>1</v>
      </c>
      <c r="C1520" s="319"/>
      <c r="D1520" s="328"/>
      <c r="E1520" s="328"/>
      <c r="F1520" s="353" t="s">
        <v>162</v>
      </c>
      <c r="G1520" s="353"/>
      <c r="H1520" s="426">
        <f t="shared" si="1595"/>
        <v>0</v>
      </c>
      <c r="I1520" s="426"/>
      <c r="J1520" s="427">
        <f t="shared" si="1596"/>
        <v>0</v>
      </c>
      <c r="K1520" s="357"/>
      <c r="L1520" s="357">
        <f t="shared" si="1597"/>
        <v>0</v>
      </c>
      <c r="M1520" s="358"/>
      <c r="N1520" s="359"/>
      <c r="O1520" s="359"/>
      <c r="P1520" s="359"/>
      <c r="Q1520" s="359"/>
      <c r="R1520" s="359"/>
      <c r="S1520" s="360"/>
      <c r="T1520" s="49"/>
      <c r="U1520" s="47"/>
    </row>
    <row r="1521" spans="1:21" ht="21.6" customHeight="1">
      <c r="A1521" s="1">
        <f t="shared" si="1593"/>
        <v>1</v>
      </c>
      <c r="B1521" s="1">
        <f t="shared" si="1594"/>
        <v>1</v>
      </c>
      <c r="C1521" s="319"/>
      <c r="D1521" s="328"/>
      <c r="E1521" s="328"/>
      <c r="F1521" s="311" t="s">
        <v>83</v>
      </c>
      <c r="G1521" s="311"/>
      <c r="H1521" s="424">
        <f t="shared" si="1595"/>
        <v>0</v>
      </c>
      <c r="I1521" s="424"/>
      <c r="J1521" s="425">
        <f t="shared" si="1596"/>
        <v>0</v>
      </c>
      <c r="K1521" s="315"/>
      <c r="L1521" s="315">
        <f t="shared" si="1597"/>
        <v>0</v>
      </c>
      <c r="M1521" s="316"/>
      <c r="N1521" s="168"/>
      <c r="O1521" s="168"/>
      <c r="P1521" s="168"/>
      <c r="Q1521" s="168"/>
      <c r="R1521" s="168"/>
      <c r="S1521" s="317"/>
      <c r="T1521" s="49"/>
      <c r="U1521" s="47"/>
    </row>
    <row r="1522" spans="1:21" ht="21.6" customHeight="1">
      <c r="A1522" s="1">
        <f t="shared" si="1593"/>
        <v>1</v>
      </c>
      <c r="B1522" s="1">
        <f t="shared" si="1594"/>
        <v>1</v>
      </c>
      <c r="C1522" s="319"/>
      <c r="D1522" s="328" t="s">
        <v>94</v>
      </c>
      <c r="E1522" s="328"/>
      <c r="F1522" s="304" t="s">
        <v>84</v>
      </c>
      <c r="G1522" s="304"/>
      <c r="H1522" s="388">
        <f t="shared" si="1595"/>
        <v>0</v>
      </c>
      <c r="I1522" s="388"/>
      <c r="J1522" s="423">
        <f t="shared" si="1596"/>
        <v>0</v>
      </c>
      <c r="K1522" s="308"/>
      <c r="L1522" s="308">
        <f t="shared" si="1597"/>
        <v>0</v>
      </c>
      <c r="M1522" s="309"/>
      <c r="N1522" s="167"/>
      <c r="O1522" s="167"/>
      <c r="P1522" s="167"/>
      <c r="Q1522" s="167"/>
      <c r="R1522" s="167"/>
      <c r="S1522" s="310"/>
      <c r="T1522" s="49"/>
      <c r="U1522" s="47"/>
    </row>
    <row r="1523" spans="1:21" ht="21.6" customHeight="1">
      <c r="A1523" s="1">
        <f t="shared" si="1593"/>
        <v>1</v>
      </c>
      <c r="B1523" s="1">
        <f t="shared" si="1594"/>
        <v>1</v>
      </c>
      <c r="C1523" s="319"/>
      <c r="D1523" s="328"/>
      <c r="E1523" s="328"/>
      <c r="F1523" s="353" t="s">
        <v>85</v>
      </c>
      <c r="G1523" s="353"/>
      <c r="H1523" s="426">
        <f t="shared" si="1595"/>
        <v>0</v>
      </c>
      <c r="I1523" s="426"/>
      <c r="J1523" s="427">
        <f t="shared" si="1596"/>
        <v>0</v>
      </c>
      <c r="K1523" s="357"/>
      <c r="L1523" s="357">
        <f t="shared" si="1597"/>
        <v>0</v>
      </c>
      <c r="M1523" s="358"/>
      <c r="N1523" s="359"/>
      <c r="O1523" s="359"/>
      <c r="P1523" s="359"/>
      <c r="Q1523" s="359"/>
      <c r="R1523" s="359"/>
      <c r="S1523" s="360"/>
      <c r="T1523" s="49"/>
      <c r="U1523" s="47"/>
    </row>
    <row r="1524" spans="1:21" ht="21.6" customHeight="1">
      <c r="A1524" s="1">
        <f t="shared" si="1593"/>
        <v>1</v>
      </c>
      <c r="B1524" s="1">
        <f t="shared" si="1594"/>
        <v>1</v>
      </c>
      <c r="C1524" s="319"/>
      <c r="D1524" s="328"/>
      <c r="E1524" s="328"/>
      <c r="F1524" s="311" t="s">
        <v>86</v>
      </c>
      <c r="G1524" s="311"/>
      <c r="H1524" s="424">
        <f t="shared" si="1595"/>
        <v>0</v>
      </c>
      <c r="I1524" s="424"/>
      <c r="J1524" s="425">
        <f t="shared" si="1596"/>
        <v>0</v>
      </c>
      <c r="K1524" s="315"/>
      <c r="L1524" s="315">
        <f t="shared" si="1597"/>
        <v>0</v>
      </c>
      <c r="M1524" s="316"/>
      <c r="N1524" s="168"/>
      <c r="O1524" s="168"/>
      <c r="P1524" s="168"/>
      <c r="Q1524" s="168"/>
      <c r="R1524" s="168"/>
      <c r="S1524" s="317"/>
      <c r="T1524" s="49"/>
      <c r="U1524" s="47"/>
    </row>
    <row r="1525" spans="1:21" ht="21.6" customHeight="1">
      <c r="A1525" s="1">
        <f t="shared" si="1593"/>
        <v>1</v>
      </c>
      <c r="B1525" s="1">
        <f t="shared" si="1594"/>
        <v>1</v>
      </c>
      <c r="C1525" s="319"/>
      <c r="D1525" s="328" t="s">
        <v>95</v>
      </c>
      <c r="E1525" s="328"/>
      <c r="F1525" s="328" t="s">
        <v>95</v>
      </c>
      <c r="G1525" s="328"/>
      <c r="H1525" s="298">
        <f t="shared" si="1595"/>
        <v>0</v>
      </c>
      <c r="I1525" s="298"/>
      <c r="J1525" s="422">
        <f t="shared" si="1596"/>
        <v>0</v>
      </c>
      <c r="K1525" s="350"/>
      <c r="L1525" s="350">
        <f t="shared" si="1597"/>
        <v>0</v>
      </c>
      <c r="M1525" s="351"/>
      <c r="N1525" s="128"/>
      <c r="O1525" s="128"/>
      <c r="P1525" s="128"/>
      <c r="Q1525" s="128"/>
      <c r="R1525" s="128"/>
      <c r="S1525" s="352"/>
      <c r="T1525" s="49"/>
      <c r="U1525" s="47"/>
    </row>
    <row r="1526" spans="1:21" ht="21.6" customHeight="1">
      <c r="A1526" s="1">
        <f t="shared" si="1593"/>
        <v>1</v>
      </c>
      <c r="B1526" s="1">
        <f t="shared" si="1594"/>
        <v>1</v>
      </c>
      <c r="C1526" s="319"/>
      <c r="D1526" s="327" t="s">
        <v>98</v>
      </c>
      <c r="E1526" s="328"/>
      <c r="F1526" s="304" t="s">
        <v>87</v>
      </c>
      <c r="G1526" s="304"/>
      <c r="H1526" s="388">
        <f t="shared" si="1595"/>
        <v>0</v>
      </c>
      <c r="I1526" s="388"/>
      <c r="J1526" s="423">
        <f t="shared" si="1596"/>
        <v>0</v>
      </c>
      <c r="K1526" s="308"/>
      <c r="L1526" s="308">
        <f t="shared" si="1597"/>
        <v>0</v>
      </c>
      <c r="M1526" s="309"/>
      <c r="N1526" s="167"/>
      <c r="O1526" s="167"/>
      <c r="P1526" s="167"/>
      <c r="Q1526" s="167"/>
      <c r="R1526" s="167"/>
      <c r="S1526" s="310"/>
      <c r="T1526" s="49"/>
      <c r="U1526" s="47"/>
    </row>
    <row r="1527" spans="1:21" ht="21.6" customHeight="1">
      <c r="A1527" s="1">
        <f t="shared" si="1593"/>
        <v>1</v>
      </c>
      <c r="B1527" s="1">
        <f t="shared" si="1594"/>
        <v>1</v>
      </c>
      <c r="C1527" s="319"/>
      <c r="D1527" s="328"/>
      <c r="E1527" s="328"/>
      <c r="F1527" s="311" t="s">
        <v>88</v>
      </c>
      <c r="G1527" s="311"/>
      <c r="H1527" s="424">
        <f t="shared" si="1595"/>
        <v>0</v>
      </c>
      <c r="I1527" s="424"/>
      <c r="J1527" s="425">
        <f t="shared" si="1596"/>
        <v>0</v>
      </c>
      <c r="K1527" s="315"/>
      <c r="L1527" s="315">
        <f t="shared" si="1597"/>
        <v>0</v>
      </c>
      <c r="M1527" s="316"/>
      <c r="N1527" s="168"/>
      <c r="O1527" s="168"/>
      <c r="P1527" s="168"/>
      <c r="Q1527" s="168"/>
      <c r="R1527" s="168"/>
      <c r="S1527" s="317"/>
      <c r="T1527" s="49"/>
      <c r="U1527" s="47"/>
    </row>
    <row r="1528" spans="1:21" ht="21.6" customHeight="1">
      <c r="A1528" s="1">
        <f t="shared" si="1593"/>
        <v>1</v>
      </c>
      <c r="B1528" s="1">
        <f t="shared" si="1594"/>
        <v>1</v>
      </c>
      <c r="C1528" s="319"/>
      <c r="D1528" s="346" t="s">
        <v>96</v>
      </c>
      <c r="E1528" s="346"/>
      <c r="F1528" s="328" t="s">
        <v>89</v>
      </c>
      <c r="G1528" s="328"/>
      <c r="H1528" s="298">
        <f t="shared" si="1595"/>
        <v>0</v>
      </c>
      <c r="I1528" s="298"/>
      <c r="J1528" s="422">
        <f t="shared" si="1596"/>
        <v>0</v>
      </c>
      <c r="K1528" s="350"/>
      <c r="L1528" s="350">
        <f t="shared" si="1597"/>
        <v>0</v>
      </c>
      <c r="M1528" s="351"/>
      <c r="N1528" s="128"/>
      <c r="O1528" s="128"/>
      <c r="P1528" s="128"/>
      <c r="Q1528" s="128"/>
      <c r="R1528" s="128"/>
      <c r="S1528" s="352"/>
      <c r="T1528" s="49"/>
      <c r="U1528" s="47"/>
    </row>
    <row r="1529" spans="1:21" ht="21.6" customHeight="1">
      <c r="A1529" s="1">
        <f t="shared" si="1593"/>
        <v>1</v>
      </c>
      <c r="B1529" s="1">
        <f t="shared" si="1594"/>
        <v>1</v>
      </c>
      <c r="C1529" s="319"/>
      <c r="D1529" s="328" t="s">
        <v>97</v>
      </c>
      <c r="E1529" s="328"/>
      <c r="F1529" s="304" t="s">
        <v>90</v>
      </c>
      <c r="G1529" s="304"/>
      <c r="H1529" s="388">
        <f t="shared" si="1595"/>
        <v>0</v>
      </c>
      <c r="I1529" s="388"/>
      <c r="J1529" s="423">
        <f t="shared" si="1596"/>
        <v>0</v>
      </c>
      <c r="K1529" s="308"/>
      <c r="L1529" s="308">
        <f t="shared" si="1597"/>
        <v>0</v>
      </c>
      <c r="M1529" s="309"/>
      <c r="N1529" s="167"/>
      <c r="O1529" s="167"/>
      <c r="P1529" s="167"/>
      <c r="Q1529" s="167"/>
      <c r="R1529" s="167"/>
      <c r="S1529" s="310"/>
      <c r="T1529" s="49"/>
      <c r="U1529" s="47"/>
    </row>
    <row r="1530" spans="1:21" ht="21.6" customHeight="1">
      <c r="A1530" s="1">
        <f t="shared" si="1593"/>
        <v>1</v>
      </c>
      <c r="B1530" s="1">
        <f t="shared" si="1594"/>
        <v>1</v>
      </c>
      <c r="C1530" s="319"/>
      <c r="D1530" s="328"/>
      <c r="E1530" s="328"/>
      <c r="F1530" s="311" t="s">
        <v>91</v>
      </c>
      <c r="G1530" s="311"/>
      <c r="H1530" s="424">
        <f t="shared" si="1595"/>
        <v>0</v>
      </c>
      <c r="I1530" s="424"/>
      <c r="J1530" s="425">
        <f t="shared" si="1596"/>
        <v>0</v>
      </c>
      <c r="K1530" s="315"/>
      <c r="L1530" s="315">
        <f t="shared" si="1597"/>
        <v>0</v>
      </c>
      <c r="M1530" s="316"/>
      <c r="N1530" s="168"/>
      <c r="O1530" s="168"/>
      <c r="P1530" s="168"/>
      <c r="Q1530" s="168"/>
      <c r="R1530" s="168"/>
      <c r="S1530" s="317"/>
      <c r="T1530" s="49"/>
      <c r="U1530" s="47"/>
    </row>
    <row r="1531" spans="1:21" ht="21.6" customHeight="1" thickBot="1">
      <c r="A1531" s="1">
        <f t="shared" si="1593"/>
        <v>1</v>
      </c>
      <c r="B1531" s="1">
        <f t="shared" si="1594"/>
        <v>1</v>
      </c>
      <c r="C1531" s="319"/>
      <c r="D1531" s="329" t="s">
        <v>70</v>
      </c>
      <c r="E1531" s="329"/>
      <c r="F1531" s="329" t="s">
        <v>70</v>
      </c>
      <c r="G1531" s="329"/>
      <c r="H1531" s="420">
        <f t="shared" si="1595"/>
        <v>0</v>
      </c>
      <c r="I1531" s="420"/>
      <c r="J1531" s="421">
        <f t="shared" si="1596"/>
        <v>0</v>
      </c>
      <c r="K1531" s="333"/>
      <c r="L1531" s="333">
        <f t="shared" si="1597"/>
        <v>0</v>
      </c>
      <c r="M1531" s="334"/>
      <c r="N1531" s="335"/>
      <c r="O1531" s="335"/>
      <c r="P1531" s="335"/>
      <c r="Q1531" s="335"/>
      <c r="R1531" s="335"/>
      <c r="S1531" s="336"/>
      <c r="T1531" s="49"/>
      <c r="U1531" s="47"/>
    </row>
    <row r="1532" spans="1:21" ht="21.6" customHeight="1" thickTop="1" thickBot="1">
      <c r="A1532" s="1">
        <f t="shared" si="1593"/>
        <v>1</v>
      </c>
      <c r="B1532" s="1">
        <f t="shared" si="1594"/>
        <v>1</v>
      </c>
      <c r="C1532" s="320"/>
      <c r="D1532" s="337" t="s">
        <v>71</v>
      </c>
      <c r="E1532" s="338"/>
      <c r="F1532" s="338"/>
      <c r="G1532" s="339"/>
      <c r="H1532" s="340">
        <f>SUM(H1514:I1531)</f>
        <v>0</v>
      </c>
      <c r="I1532" s="340"/>
      <c r="J1532" s="341">
        <f t="shared" ref="J1532" si="1598">SUM(J1514:K1531)</f>
        <v>0</v>
      </c>
      <c r="K1532" s="342"/>
      <c r="L1532" s="342">
        <f t="shared" ref="L1532" si="1599">SUM(L1514:M1531)</f>
        <v>0</v>
      </c>
      <c r="M1532" s="343"/>
      <c r="N1532" s="344"/>
      <c r="O1532" s="344"/>
      <c r="P1532" s="344"/>
      <c r="Q1532" s="344"/>
      <c r="R1532" s="344"/>
      <c r="S1532" s="345"/>
      <c r="T1532" s="49"/>
    </row>
    <row r="1533" spans="1:21" ht="21.6" customHeight="1">
      <c r="A1533" s="1">
        <f t="shared" si="1593"/>
        <v>1</v>
      </c>
      <c r="B1533" s="1">
        <f t="shared" si="1594"/>
        <v>1</v>
      </c>
      <c r="C1533" s="428" t="s">
        <v>99</v>
      </c>
      <c r="D1533" s="428"/>
      <c r="E1533" s="428"/>
      <c r="F1533" s="428"/>
      <c r="G1533" s="428"/>
      <c r="H1533" s="428"/>
      <c r="I1533" s="428"/>
      <c r="J1533" s="428"/>
      <c r="K1533" s="428"/>
      <c r="L1533" s="428"/>
      <c r="M1533" s="428"/>
      <c r="N1533" s="428"/>
      <c r="O1533" s="428"/>
      <c r="P1533" s="428"/>
      <c r="Q1533" s="428"/>
      <c r="R1533" s="428"/>
      <c r="S1533" s="428"/>
    </row>
    <row r="1534" spans="1:21" ht="21.6" customHeight="1">
      <c r="A1534" s="1">
        <f t="shared" si="1593"/>
        <v>1</v>
      </c>
      <c r="B1534" s="1">
        <f t="shared" si="1594"/>
        <v>1</v>
      </c>
      <c r="C1534" s="179" t="s">
        <v>100</v>
      </c>
      <c r="D1534" s="179"/>
      <c r="E1534" s="179"/>
      <c r="F1534" s="179"/>
      <c r="G1534" s="179"/>
      <c r="H1534" s="179"/>
      <c r="I1534" s="179"/>
      <c r="J1534" s="179"/>
      <c r="K1534" s="179"/>
      <c r="L1534" s="179"/>
      <c r="M1534" s="179"/>
      <c r="N1534" s="179"/>
      <c r="O1534" s="179"/>
      <c r="P1534" s="179"/>
      <c r="Q1534" s="179"/>
      <c r="R1534" s="179"/>
      <c r="S1534" s="179"/>
      <c r="T1534" s="46" t="str">
        <f>IF(J1518*3&gt;H1507,"消耗品費は原則、補助金総額の1/3以内です!!","")</f>
        <v/>
      </c>
    </row>
    <row r="1535" spans="1:21" ht="21.6" customHeight="1">
      <c r="A1535" s="1">
        <f t="shared" si="1593"/>
        <v>1</v>
      </c>
      <c r="B1535" s="1">
        <f t="shared" si="1594"/>
        <v>1</v>
      </c>
      <c r="C1535" s="179" t="s">
        <v>165</v>
      </c>
      <c r="D1535" s="179"/>
      <c r="E1535" s="179"/>
      <c r="F1535" s="179"/>
      <c r="G1535" s="179"/>
      <c r="H1535" s="179"/>
      <c r="I1535" s="179"/>
      <c r="J1535" s="179"/>
      <c r="K1535" s="179"/>
      <c r="L1535" s="179"/>
      <c r="M1535" s="179"/>
      <c r="N1535" s="179"/>
      <c r="O1535" s="179"/>
      <c r="P1535" s="179"/>
      <c r="Q1535" s="179"/>
      <c r="R1535" s="179"/>
      <c r="S1535" s="179"/>
      <c r="T1535" s="46" t="str">
        <f>IF(J1528+J1531&gt;0,"別途、協議書を作成してください!!","")</f>
        <v/>
      </c>
    </row>
    <row r="1536" spans="1:21">
      <c r="A1536" s="1">
        <v>1</v>
      </c>
      <c r="B1536" s="1">
        <v>1</v>
      </c>
      <c r="C1536" s="179" t="s">
        <v>151</v>
      </c>
      <c r="D1536" s="179"/>
      <c r="E1536" s="179"/>
      <c r="T1536" s="1"/>
    </row>
    <row r="1537" spans="1:20">
      <c r="A1537" s="1">
        <f>A1536</f>
        <v>1</v>
      </c>
      <c r="B1537" s="1">
        <f>B1536</f>
        <v>1</v>
      </c>
      <c r="C1537" s="223" t="str">
        <f>"トップスポーツクラブ強化事業　"&amp;基本!$G$24&amp;"総括表"</f>
        <v>トップスポーツクラブ強化事業　事業計画書総括表</v>
      </c>
      <c r="D1537" s="223"/>
      <c r="E1537" s="223"/>
      <c r="F1537" s="223"/>
      <c r="G1537" s="223"/>
      <c r="H1537" s="223"/>
      <c r="I1537" s="223"/>
      <c r="J1537" s="223"/>
      <c r="K1537" s="223"/>
      <c r="L1537" s="223"/>
      <c r="M1537" s="223"/>
      <c r="N1537" s="223"/>
      <c r="O1537" s="223"/>
      <c r="P1537" s="223"/>
      <c r="Q1537" s="223"/>
      <c r="R1537" s="223"/>
      <c r="S1537" s="223"/>
      <c r="T1537" s="1"/>
    </row>
    <row r="1538" spans="1:20" ht="8.4" customHeight="1" thickBot="1">
      <c r="A1538" s="1">
        <f t="shared" ref="A1538:B1553" si="1600">A1537</f>
        <v>1</v>
      </c>
      <c r="B1538" s="1">
        <f t="shared" si="1600"/>
        <v>1</v>
      </c>
    </row>
    <row r="1539" spans="1:20" ht="15" thickBot="1">
      <c r="A1539" s="1">
        <f t="shared" si="1600"/>
        <v>1</v>
      </c>
      <c r="B1539" s="1">
        <f t="shared" si="1600"/>
        <v>1</v>
      </c>
      <c r="C1539" s="321" t="s">
        <v>152</v>
      </c>
      <c r="D1539" s="321"/>
      <c r="E1539" s="321"/>
      <c r="F1539" s="322" t="str">
        <f>IF(基本!B7="","",基本!B7)</f>
        <v/>
      </c>
      <c r="G1539" s="322"/>
      <c r="H1539" s="322"/>
      <c r="I1539" s="322"/>
      <c r="J1539" s="322"/>
      <c r="K1539" s="322"/>
      <c r="L1539" s="322"/>
      <c r="M1539" s="323" t="s">
        <v>153</v>
      </c>
      <c r="N1539" s="323"/>
      <c r="O1539" s="323"/>
      <c r="P1539" s="324">
        <f>SUM(R1543:S1602)</f>
        <v>0</v>
      </c>
      <c r="Q1539" s="325"/>
      <c r="R1539" s="326" t="s">
        <v>154</v>
      </c>
      <c r="S1539" s="326"/>
    </row>
    <row r="1540" spans="1:20" ht="8.4" customHeight="1">
      <c r="A1540" s="1">
        <f t="shared" si="1600"/>
        <v>1</v>
      </c>
      <c r="B1540" s="1">
        <f t="shared" si="1600"/>
        <v>1</v>
      </c>
    </row>
    <row r="1541" spans="1:20">
      <c r="A1541" s="1">
        <f t="shared" si="1600"/>
        <v>1</v>
      </c>
      <c r="B1541" s="1">
        <f t="shared" si="1600"/>
        <v>1</v>
      </c>
      <c r="C1541" s="301" t="s">
        <v>133</v>
      </c>
      <c r="D1541" s="217" t="s">
        <v>43</v>
      </c>
      <c r="E1541" s="217"/>
      <c r="F1541" s="217" t="s">
        <v>45</v>
      </c>
      <c r="G1541" s="217"/>
      <c r="H1541" s="217" t="s">
        <v>48</v>
      </c>
      <c r="I1541" s="217"/>
      <c r="J1541" s="217"/>
      <c r="K1541" s="217"/>
      <c r="L1541" s="217" t="s">
        <v>156</v>
      </c>
      <c r="M1541" s="217"/>
      <c r="N1541" s="217"/>
      <c r="O1541" s="217"/>
      <c r="P1541" s="217" t="s">
        <v>155</v>
      </c>
      <c r="Q1541" s="217"/>
      <c r="R1541" s="303" t="s">
        <v>159</v>
      </c>
      <c r="S1541" s="217"/>
    </row>
    <row r="1542" spans="1:20">
      <c r="A1542" s="1">
        <f t="shared" si="1600"/>
        <v>1</v>
      </c>
      <c r="B1542" s="1">
        <f t="shared" si="1600"/>
        <v>1</v>
      </c>
      <c r="C1542" s="302"/>
      <c r="D1542" s="217"/>
      <c r="E1542" s="217"/>
      <c r="F1542" s="217"/>
      <c r="G1542" s="217"/>
      <c r="H1542" s="217"/>
      <c r="I1542" s="217"/>
      <c r="J1542" s="217"/>
      <c r="K1542" s="217"/>
      <c r="L1542" s="217"/>
      <c r="M1542" s="217"/>
      <c r="N1542" s="217"/>
      <c r="O1542" s="217"/>
      <c r="P1542" s="57" t="s">
        <v>53</v>
      </c>
      <c r="Q1542" s="57" t="s">
        <v>54</v>
      </c>
      <c r="R1542" s="217"/>
      <c r="S1542" s="217"/>
    </row>
    <row r="1543" spans="1:20" ht="10.8" customHeight="1">
      <c r="A1543" s="1">
        <f t="shared" si="1600"/>
        <v>1</v>
      </c>
      <c r="B1543" s="1">
        <f t="shared" si="1600"/>
        <v>1</v>
      </c>
      <c r="C1543" s="186">
        <v>1</v>
      </c>
      <c r="D1543" s="217" t="str">
        <f>IF(T6="","",T6)</f>
        <v>トップクラブ</v>
      </c>
      <c r="E1543" s="217"/>
      <c r="F1543" s="294" t="str">
        <f>IF(F8="","",F8)</f>
        <v/>
      </c>
      <c r="G1543" s="295"/>
      <c r="H1543" s="296" t="str">
        <f>IF(F9="","",F9)</f>
        <v/>
      </c>
      <c r="I1543" s="296"/>
      <c r="J1543" s="296"/>
      <c r="K1543" s="296"/>
      <c r="L1543" s="296" t="str">
        <f>IF(F7="","",F7)</f>
        <v/>
      </c>
      <c r="M1543" s="296"/>
      <c r="N1543" s="296"/>
      <c r="O1543" s="296"/>
      <c r="P1543" s="297">
        <f>R14</f>
        <v>0</v>
      </c>
      <c r="Q1543" s="297">
        <f>R15</f>
        <v>0</v>
      </c>
      <c r="R1543" s="298">
        <f>H26/1000</f>
        <v>0</v>
      </c>
      <c r="S1543" s="298"/>
    </row>
    <row r="1544" spans="1:20" ht="10.8" customHeight="1">
      <c r="A1544" s="1">
        <f t="shared" si="1600"/>
        <v>1</v>
      </c>
      <c r="B1544" s="1">
        <f t="shared" si="1600"/>
        <v>1</v>
      </c>
      <c r="C1544" s="186"/>
      <c r="D1544" s="217"/>
      <c r="E1544" s="217"/>
      <c r="F1544" s="299" t="str">
        <f>IF(J8="","",J8)</f>
        <v/>
      </c>
      <c r="G1544" s="300"/>
      <c r="H1544" s="296"/>
      <c r="I1544" s="296"/>
      <c r="J1544" s="296"/>
      <c r="K1544" s="296"/>
      <c r="L1544" s="296"/>
      <c r="M1544" s="296"/>
      <c r="N1544" s="296"/>
      <c r="O1544" s="296"/>
      <c r="P1544" s="297"/>
      <c r="Q1544" s="297"/>
      <c r="R1544" s="298"/>
      <c r="S1544" s="298"/>
    </row>
    <row r="1545" spans="1:20" ht="10.8" customHeight="1">
      <c r="A1545" s="1">
        <f t="shared" si="1600"/>
        <v>1</v>
      </c>
      <c r="B1545" s="1">
        <f t="shared" si="1600"/>
        <v>1</v>
      </c>
      <c r="C1545" s="186">
        <f>C1543+1</f>
        <v>2</v>
      </c>
      <c r="D1545" s="217" t="str">
        <f>IF(T56="","",T56)</f>
        <v>トップクラブ</v>
      </c>
      <c r="E1545" s="217"/>
      <c r="F1545" s="294" t="str">
        <f>IF(F58="","",F58)</f>
        <v/>
      </c>
      <c r="G1545" s="295"/>
      <c r="H1545" s="296" t="str">
        <f>IF(F59="","",F59)</f>
        <v/>
      </c>
      <c r="I1545" s="296"/>
      <c r="J1545" s="296"/>
      <c r="K1545" s="296"/>
      <c r="L1545" s="296" t="str">
        <f>IF(F57="","",F57)</f>
        <v/>
      </c>
      <c r="M1545" s="296"/>
      <c r="N1545" s="296"/>
      <c r="O1545" s="296"/>
      <c r="P1545" s="297">
        <f>R64</f>
        <v>0</v>
      </c>
      <c r="Q1545" s="297">
        <f>R65</f>
        <v>0</v>
      </c>
      <c r="R1545" s="298">
        <f>H76/1000</f>
        <v>0</v>
      </c>
      <c r="S1545" s="298"/>
    </row>
    <row r="1546" spans="1:20" ht="10.8" customHeight="1">
      <c r="A1546" s="1">
        <f t="shared" si="1600"/>
        <v>1</v>
      </c>
      <c r="B1546" s="1">
        <f t="shared" si="1600"/>
        <v>1</v>
      </c>
      <c r="C1546" s="186"/>
      <c r="D1546" s="217"/>
      <c r="E1546" s="217"/>
      <c r="F1546" s="299" t="str">
        <f>IF(J58="","",J58)</f>
        <v/>
      </c>
      <c r="G1546" s="300"/>
      <c r="H1546" s="296"/>
      <c r="I1546" s="296"/>
      <c r="J1546" s="296"/>
      <c r="K1546" s="296"/>
      <c r="L1546" s="296"/>
      <c r="M1546" s="296"/>
      <c r="N1546" s="296"/>
      <c r="O1546" s="296"/>
      <c r="P1546" s="297"/>
      <c r="Q1546" s="297"/>
      <c r="R1546" s="298"/>
      <c r="S1546" s="298"/>
    </row>
    <row r="1547" spans="1:20" ht="10.8" customHeight="1">
      <c r="A1547" s="1">
        <f t="shared" si="1600"/>
        <v>1</v>
      </c>
      <c r="B1547" s="1">
        <f t="shared" si="1600"/>
        <v>1</v>
      </c>
      <c r="C1547" s="186">
        <f t="shared" ref="C1547" si="1601">C1545+1</f>
        <v>3</v>
      </c>
      <c r="D1547" s="217" t="str">
        <f>IF(T106="","",T106)</f>
        <v>トップクラブ</v>
      </c>
      <c r="E1547" s="217"/>
      <c r="F1547" s="294" t="str">
        <f>IF(F108="","",F108)</f>
        <v/>
      </c>
      <c r="G1547" s="295"/>
      <c r="H1547" s="296" t="str">
        <f>IF(F109="","",F109)</f>
        <v/>
      </c>
      <c r="I1547" s="296"/>
      <c r="J1547" s="296"/>
      <c r="K1547" s="296"/>
      <c r="L1547" s="296" t="str">
        <f>IF(F107="","",F107)</f>
        <v/>
      </c>
      <c r="M1547" s="296"/>
      <c r="N1547" s="296"/>
      <c r="O1547" s="296"/>
      <c r="P1547" s="297">
        <f>R114</f>
        <v>0</v>
      </c>
      <c r="Q1547" s="297">
        <f>R115</f>
        <v>0</v>
      </c>
      <c r="R1547" s="298">
        <f>H126/1000</f>
        <v>0</v>
      </c>
      <c r="S1547" s="298"/>
    </row>
    <row r="1548" spans="1:20" ht="10.8" customHeight="1">
      <c r="A1548" s="1">
        <f t="shared" si="1600"/>
        <v>1</v>
      </c>
      <c r="B1548" s="1">
        <f t="shared" si="1600"/>
        <v>1</v>
      </c>
      <c r="C1548" s="186"/>
      <c r="D1548" s="217"/>
      <c r="E1548" s="217"/>
      <c r="F1548" s="299" t="str">
        <f>IF(J108="","",J108)</f>
        <v/>
      </c>
      <c r="G1548" s="300"/>
      <c r="H1548" s="296"/>
      <c r="I1548" s="296"/>
      <c r="J1548" s="296"/>
      <c r="K1548" s="296"/>
      <c r="L1548" s="296"/>
      <c r="M1548" s="296"/>
      <c r="N1548" s="296"/>
      <c r="O1548" s="296"/>
      <c r="P1548" s="297"/>
      <c r="Q1548" s="297"/>
      <c r="R1548" s="298"/>
      <c r="S1548" s="298"/>
    </row>
    <row r="1549" spans="1:20" ht="10.8" customHeight="1">
      <c r="A1549" s="1">
        <f t="shared" si="1600"/>
        <v>1</v>
      </c>
      <c r="B1549" s="1">
        <f t="shared" si="1600"/>
        <v>1</v>
      </c>
      <c r="C1549" s="186">
        <f t="shared" ref="C1549" si="1602">C1547+1</f>
        <v>4</v>
      </c>
      <c r="D1549" s="217" t="str">
        <f>IF(T156="","",T156)</f>
        <v>トップクラブ</v>
      </c>
      <c r="E1549" s="217"/>
      <c r="F1549" s="294" t="str">
        <f>IF(F158="","",F158)</f>
        <v/>
      </c>
      <c r="G1549" s="295"/>
      <c r="H1549" s="296" t="str">
        <f>IF(F159="","",F159)</f>
        <v/>
      </c>
      <c r="I1549" s="296"/>
      <c r="J1549" s="296"/>
      <c r="K1549" s="296"/>
      <c r="L1549" s="296" t="str">
        <f>IF(F157="","",F157)</f>
        <v/>
      </c>
      <c r="M1549" s="296"/>
      <c r="N1549" s="296"/>
      <c r="O1549" s="296"/>
      <c r="P1549" s="297">
        <f>R164</f>
        <v>0</v>
      </c>
      <c r="Q1549" s="297">
        <f>R165</f>
        <v>0</v>
      </c>
      <c r="R1549" s="298">
        <f>H176/1000</f>
        <v>0</v>
      </c>
      <c r="S1549" s="298"/>
    </row>
    <row r="1550" spans="1:20" ht="10.8" customHeight="1">
      <c r="A1550" s="1">
        <f t="shared" si="1600"/>
        <v>1</v>
      </c>
      <c r="B1550" s="1">
        <f t="shared" si="1600"/>
        <v>1</v>
      </c>
      <c r="C1550" s="186"/>
      <c r="D1550" s="217"/>
      <c r="E1550" s="217"/>
      <c r="F1550" s="299" t="str">
        <f>IF(J158="","",J158)</f>
        <v/>
      </c>
      <c r="G1550" s="300"/>
      <c r="H1550" s="296"/>
      <c r="I1550" s="296"/>
      <c r="J1550" s="296"/>
      <c r="K1550" s="296"/>
      <c r="L1550" s="296"/>
      <c r="M1550" s="296"/>
      <c r="N1550" s="296"/>
      <c r="O1550" s="296"/>
      <c r="P1550" s="297"/>
      <c r="Q1550" s="297"/>
      <c r="R1550" s="298"/>
      <c r="S1550" s="298"/>
    </row>
    <row r="1551" spans="1:20" ht="10.8" customHeight="1">
      <c r="A1551" s="1">
        <f t="shared" si="1600"/>
        <v>1</v>
      </c>
      <c r="B1551" s="1">
        <f t="shared" si="1600"/>
        <v>1</v>
      </c>
      <c r="C1551" s="186">
        <f t="shared" ref="C1551" si="1603">C1549+1</f>
        <v>5</v>
      </c>
      <c r="D1551" s="217" t="str">
        <f>IF(T206="","",T206)</f>
        <v>トップクラブ</v>
      </c>
      <c r="E1551" s="217"/>
      <c r="F1551" s="294" t="str">
        <f>IF(F208="","",F208)</f>
        <v/>
      </c>
      <c r="G1551" s="295"/>
      <c r="H1551" s="296" t="str">
        <f>IF(F209="","",F209)</f>
        <v/>
      </c>
      <c r="I1551" s="296"/>
      <c r="J1551" s="296"/>
      <c r="K1551" s="296"/>
      <c r="L1551" s="296" t="str">
        <f>IF(F207="","",F207)</f>
        <v/>
      </c>
      <c r="M1551" s="296"/>
      <c r="N1551" s="296"/>
      <c r="O1551" s="296"/>
      <c r="P1551" s="297">
        <f>R214</f>
        <v>0</v>
      </c>
      <c r="Q1551" s="297">
        <f>R215</f>
        <v>0</v>
      </c>
      <c r="R1551" s="298">
        <f>H226/1000</f>
        <v>0</v>
      </c>
      <c r="S1551" s="298"/>
    </row>
    <row r="1552" spans="1:20" ht="10.8" customHeight="1">
      <c r="A1552" s="1">
        <f t="shared" si="1600"/>
        <v>1</v>
      </c>
      <c r="B1552" s="1">
        <f t="shared" si="1600"/>
        <v>1</v>
      </c>
      <c r="C1552" s="186"/>
      <c r="D1552" s="217"/>
      <c r="E1552" s="217"/>
      <c r="F1552" s="299" t="str">
        <f>IF(J208="","",J208)</f>
        <v/>
      </c>
      <c r="G1552" s="300"/>
      <c r="H1552" s="296"/>
      <c r="I1552" s="296"/>
      <c r="J1552" s="296"/>
      <c r="K1552" s="296"/>
      <c r="L1552" s="296"/>
      <c r="M1552" s="296"/>
      <c r="N1552" s="296"/>
      <c r="O1552" s="296"/>
      <c r="P1552" s="297"/>
      <c r="Q1552" s="297"/>
      <c r="R1552" s="298"/>
      <c r="S1552" s="298"/>
    </row>
    <row r="1553" spans="1:19" ht="10.8" customHeight="1">
      <c r="A1553" s="1">
        <f t="shared" si="1600"/>
        <v>1</v>
      </c>
      <c r="B1553" s="1">
        <f t="shared" si="1600"/>
        <v>1</v>
      </c>
      <c r="C1553" s="186">
        <f t="shared" ref="C1553" si="1604">C1551+1</f>
        <v>6</v>
      </c>
      <c r="D1553" s="217" t="str">
        <f>IF(T256="","",T256)</f>
        <v>トップクラブ</v>
      </c>
      <c r="E1553" s="217"/>
      <c r="F1553" s="294" t="str">
        <f>IF(F258="","",F258)</f>
        <v/>
      </c>
      <c r="G1553" s="295"/>
      <c r="H1553" s="296" t="str">
        <f>IF(F259="","",F259)</f>
        <v/>
      </c>
      <c r="I1553" s="296"/>
      <c r="J1553" s="296"/>
      <c r="K1553" s="296"/>
      <c r="L1553" s="296" t="str">
        <f>IF(F257="","",F257)</f>
        <v/>
      </c>
      <c r="M1553" s="296"/>
      <c r="N1553" s="296"/>
      <c r="O1553" s="296"/>
      <c r="P1553" s="297">
        <f>R264</f>
        <v>0</v>
      </c>
      <c r="Q1553" s="297">
        <f>R265</f>
        <v>0</v>
      </c>
      <c r="R1553" s="298">
        <f>H276/1000</f>
        <v>0</v>
      </c>
      <c r="S1553" s="298"/>
    </row>
    <row r="1554" spans="1:19" ht="10.8" customHeight="1">
      <c r="A1554" s="1">
        <f t="shared" ref="A1554:B1569" si="1605">A1553</f>
        <v>1</v>
      </c>
      <c r="B1554" s="1">
        <f t="shared" si="1605"/>
        <v>1</v>
      </c>
      <c r="C1554" s="186"/>
      <c r="D1554" s="217"/>
      <c r="E1554" s="217"/>
      <c r="F1554" s="299" t="str">
        <f>IF(J258="","",J258)</f>
        <v/>
      </c>
      <c r="G1554" s="300"/>
      <c r="H1554" s="296"/>
      <c r="I1554" s="296"/>
      <c r="J1554" s="296"/>
      <c r="K1554" s="296"/>
      <c r="L1554" s="296"/>
      <c r="M1554" s="296"/>
      <c r="N1554" s="296"/>
      <c r="O1554" s="296"/>
      <c r="P1554" s="297"/>
      <c r="Q1554" s="297"/>
      <c r="R1554" s="298"/>
      <c r="S1554" s="298"/>
    </row>
    <row r="1555" spans="1:19" ht="10.8" customHeight="1">
      <c r="A1555" s="1">
        <f t="shared" si="1605"/>
        <v>1</v>
      </c>
      <c r="B1555" s="1">
        <f t="shared" si="1605"/>
        <v>1</v>
      </c>
      <c r="C1555" s="186">
        <f t="shared" ref="C1555" si="1606">C1553+1</f>
        <v>7</v>
      </c>
      <c r="D1555" s="217" t="str">
        <f>IF(T306="","",T306)</f>
        <v>トップクラブ</v>
      </c>
      <c r="E1555" s="217"/>
      <c r="F1555" s="294" t="str">
        <f>IF(F308="","",F308)</f>
        <v/>
      </c>
      <c r="G1555" s="295"/>
      <c r="H1555" s="296" t="str">
        <f>IF(F309="","",F309)</f>
        <v/>
      </c>
      <c r="I1555" s="296"/>
      <c r="J1555" s="296"/>
      <c r="K1555" s="296"/>
      <c r="L1555" s="296" t="str">
        <f>IF(F307="","",F307)</f>
        <v/>
      </c>
      <c r="M1555" s="296"/>
      <c r="N1555" s="296"/>
      <c r="O1555" s="296"/>
      <c r="P1555" s="297">
        <f>R314</f>
        <v>0</v>
      </c>
      <c r="Q1555" s="297">
        <f>R315</f>
        <v>0</v>
      </c>
      <c r="R1555" s="298">
        <f>H326/1000</f>
        <v>0</v>
      </c>
      <c r="S1555" s="298"/>
    </row>
    <row r="1556" spans="1:19" ht="10.8" customHeight="1">
      <c r="A1556" s="1">
        <f t="shared" si="1605"/>
        <v>1</v>
      </c>
      <c r="B1556" s="1">
        <f t="shared" si="1605"/>
        <v>1</v>
      </c>
      <c r="C1556" s="186"/>
      <c r="D1556" s="217"/>
      <c r="E1556" s="217"/>
      <c r="F1556" s="299" t="str">
        <f>IF(J308="","",J308)</f>
        <v/>
      </c>
      <c r="G1556" s="300"/>
      <c r="H1556" s="296"/>
      <c r="I1556" s="296"/>
      <c r="J1556" s="296"/>
      <c r="K1556" s="296"/>
      <c r="L1556" s="296"/>
      <c r="M1556" s="296"/>
      <c r="N1556" s="296"/>
      <c r="O1556" s="296"/>
      <c r="P1556" s="297"/>
      <c r="Q1556" s="297"/>
      <c r="R1556" s="298"/>
      <c r="S1556" s="298"/>
    </row>
    <row r="1557" spans="1:19" ht="10.8" customHeight="1">
      <c r="A1557" s="1">
        <f t="shared" si="1605"/>
        <v>1</v>
      </c>
      <c r="B1557" s="1">
        <f t="shared" si="1605"/>
        <v>1</v>
      </c>
      <c r="C1557" s="186">
        <f t="shared" ref="C1557" si="1607">C1555+1</f>
        <v>8</v>
      </c>
      <c r="D1557" s="217" t="str">
        <f>IF(T356="","",T356)</f>
        <v>トップクラブ</v>
      </c>
      <c r="E1557" s="217"/>
      <c r="F1557" s="294" t="str">
        <f>IF(F358="","",F358)</f>
        <v/>
      </c>
      <c r="G1557" s="295"/>
      <c r="H1557" s="296" t="str">
        <f>IF(F359="","",F359)</f>
        <v/>
      </c>
      <c r="I1557" s="296"/>
      <c r="J1557" s="296"/>
      <c r="K1557" s="296"/>
      <c r="L1557" s="296" t="str">
        <f>IF(F357="","",F357)</f>
        <v/>
      </c>
      <c r="M1557" s="296"/>
      <c r="N1557" s="296"/>
      <c r="O1557" s="296"/>
      <c r="P1557" s="297">
        <f>R364</f>
        <v>0</v>
      </c>
      <c r="Q1557" s="297">
        <f>R365</f>
        <v>0</v>
      </c>
      <c r="R1557" s="298">
        <f>H376/1000</f>
        <v>0</v>
      </c>
      <c r="S1557" s="298"/>
    </row>
    <row r="1558" spans="1:19" ht="10.8" customHeight="1">
      <c r="A1558" s="1">
        <f t="shared" si="1605"/>
        <v>1</v>
      </c>
      <c r="B1558" s="1">
        <f t="shared" si="1605"/>
        <v>1</v>
      </c>
      <c r="C1558" s="186"/>
      <c r="D1558" s="217"/>
      <c r="E1558" s="217"/>
      <c r="F1558" s="299" t="str">
        <f>IF(J358="","",J358)</f>
        <v/>
      </c>
      <c r="G1558" s="300"/>
      <c r="H1558" s="296"/>
      <c r="I1558" s="296"/>
      <c r="J1558" s="296"/>
      <c r="K1558" s="296"/>
      <c r="L1558" s="296"/>
      <c r="M1558" s="296"/>
      <c r="N1558" s="296"/>
      <c r="O1558" s="296"/>
      <c r="P1558" s="297"/>
      <c r="Q1558" s="297"/>
      <c r="R1558" s="298"/>
      <c r="S1558" s="298"/>
    </row>
    <row r="1559" spans="1:19" ht="10.8" customHeight="1">
      <c r="A1559" s="1">
        <f t="shared" si="1605"/>
        <v>1</v>
      </c>
      <c r="B1559" s="1">
        <f t="shared" si="1605"/>
        <v>1</v>
      </c>
      <c r="C1559" s="186">
        <f t="shared" ref="C1559" si="1608">C1557+1</f>
        <v>9</v>
      </c>
      <c r="D1559" s="217" t="str">
        <f>IF(T406="","",T406)</f>
        <v>トップクラブ</v>
      </c>
      <c r="E1559" s="217"/>
      <c r="F1559" s="294" t="str">
        <f>IF(F408="","",F408)</f>
        <v/>
      </c>
      <c r="G1559" s="295"/>
      <c r="H1559" s="296" t="str">
        <f>IF(F409="","",F409)</f>
        <v/>
      </c>
      <c r="I1559" s="296"/>
      <c r="J1559" s="296"/>
      <c r="K1559" s="296"/>
      <c r="L1559" s="296" t="str">
        <f>IF(F407="","",F407)</f>
        <v/>
      </c>
      <c r="M1559" s="296"/>
      <c r="N1559" s="296"/>
      <c r="O1559" s="296"/>
      <c r="P1559" s="297">
        <f>R414</f>
        <v>0</v>
      </c>
      <c r="Q1559" s="297">
        <f>R415</f>
        <v>0</v>
      </c>
      <c r="R1559" s="298">
        <f>H426/1000</f>
        <v>0</v>
      </c>
      <c r="S1559" s="298"/>
    </row>
    <row r="1560" spans="1:19" ht="10.8" customHeight="1">
      <c r="A1560" s="1">
        <f t="shared" si="1605"/>
        <v>1</v>
      </c>
      <c r="B1560" s="1">
        <f t="shared" si="1605"/>
        <v>1</v>
      </c>
      <c r="C1560" s="186"/>
      <c r="D1560" s="217"/>
      <c r="E1560" s="217"/>
      <c r="F1560" s="299" t="str">
        <f>IF(J408="","",J408)</f>
        <v/>
      </c>
      <c r="G1560" s="300"/>
      <c r="H1560" s="296"/>
      <c r="I1560" s="296"/>
      <c r="J1560" s="296"/>
      <c r="K1560" s="296"/>
      <c r="L1560" s="296"/>
      <c r="M1560" s="296"/>
      <c r="N1560" s="296"/>
      <c r="O1560" s="296"/>
      <c r="P1560" s="297"/>
      <c r="Q1560" s="297"/>
      <c r="R1560" s="298"/>
      <c r="S1560" s="298"/>
    </row>
    <row r="1561" spans="1:19" ht="10.8" customHeight="1">
      <c r="A1561" s="1">
        <f t="shared" si="1605"/>
        <v>1</v>
      </c>
      <c r="B1561" s="1">
        <f t="shared" si="1605"/>
        <v>1</v>
      </c>
      <c r="C1561" s="186">
        <f t="shared" ref="C1561" si="1609">C1559+1</f>
        <v>10</v>
      </c>
      <c r="D1561" s="217" t="str">
        <f>IF(T456="","",T456)</f>
        <v>トップクラブ</v>
      </c>
      <c r="E1561" s="217"/>
      <c r="F1561" s="294" t="str">
        <f>IF(F458="","",F458)</f>
        <v/>
      </c>
      <c r="G1561" s="295"/>
      <c r="H1561" s="296" t="str">
        <f>IF(F459="","",F459)</f>
        <v/>
      </c>
      <c r="I1561" s="296"/>
      <c r="J1561" s="296"/>
      <c r="K1561" s="296"/>
      <c r="L1561" s="296" t="str">
        <f>IF(F457="","",F457)</f>
        <v/>
      </c>
      <c r="M1561" s="296"/>
      <c r="N1561" s="296"/>
      <c r="O1561" s="296"/>
      <c r="P1561" s="297">
        <f>R464</f>
        <v>0</v>
      </c>
      <c r="Q1561" s="297">
        <f>R465</f>
        <v>0</v>
      </c>
      <c r="R1561" s="298">
        <f>H476/1000</f>
        <v>0</v>
      </c>
      <c r="S1561" s="298"/>
    </row>
    <row r="1562" spans="1:19" ht="10.8" customHeight="1">
      <c r="A1562" s="1">
        <f t="shared" si="1605"/>
        <v>1</v>
      </c>
      <c r="B1562" s="1">
        <f t="shared" si="1605"/>
        <v>1</v>
      </c>
      <c r="C1562" s="186"/>
      <c r="D1562" s="217"/>
      <c r="E1562" s="217"/>
      <c r="F1562" s="299" t="str">
        <f>IF(J458="","",J458)</f>
        <v/>
      </c>
      <c r="G1562" s="300"/>
      <c r="H1562" s="296"/>
      <c r="I1562" s="296"/>
      <c r="J1562" s="296"/>
      <c r="K1562" s="296"/>
      <c r="L1562" s="296"/>
      <c r="M1562" s="296"/>
      <c r="N1562" s="296"/>
      <c r="O1562" s="296"/>
      <c r="P1562" s="297"/>
      <c r="Q1562" s="297"/>
      <c r="R1562" s="298"/>
      <c r="S1562" s="298"/>
    </row>
    <row r="1563" spans="1:19" ht="10.8" customHeight="1">
      <c r="A1563" s="1">
        <f t="shared" si="1605"/>
        <v>1</v>
      </c>
      <c r="B1563" s="1">
        <f t="shared" si="1605"/>
        <v>1</v>
      </c>
      <c r="C1563" s="186">
        <f t="shared" ref="C1563" si="1610">C1561+1</f>
        <v>11</v>
      </c>
      <c r="D1563" s="217" t="str">
        <f>IF(T506="","",T506)</f>
        <v>トップクラブ</v>
      </c>
      <c r="E1563" s="217"/>
      <c r="F1563" s="294" t="str">
        <f>IF(F508="","",F508)</f>
        <v/>
      </c>
      <c r="G1563" s="295"/>
      <c r="H1563" s="296" t="str">
        <f>IF(F509="","",F509)</f>
        <v/>
      </c>
      <c r="I1563" s="296"/>
      <c r="J1563" s="296"/>
      <c r="K1563" s="296"/>
      <c r="L1563" s="296" t="str">
        <f>IF(F507="","",F507)</f>
        <v/>
      </c>
      <c r="M1563" s="296"/>
      <c r="N1563" s="296"/>
      <c r="O1563" s="296"/>
      <c r="P1563" s="297">
        <f>R514</f>
        <v>0</v>
      </c>
      <c r="Q1563" s="297">
        <f>R515</f>
        <v>0</v>
      </c>
      <c r="R1563" s="298">
        <f>H526/1000</f>
        <v>0</v>
      </c>
      <c r="S1563" s="298"/>
    </row>
    <row r="1564" spans="1:19" ht="10.8" customHeight="1">
      <c r="A1564" s="1">
        <f t="shared" si="1605"/>
        <v>1</v>
      </c>
      <c r="B1564" s="1">
        <f t="shared" si="1605"/>
        <v>1</v>
      </c>
      <c r="C1564" s="186"/>
      <c r="D1564" s="217"/>
      <c r="E1564" s="217"/>
      <c r="F1564" s="299" t="str">
        <f>IF(J508="","",J508)</f>
        <v/>
      </c>
      <c r="G1564" s="300"/>
      <c r="H1564" s="296"/>
      <c r="I1564" s="296"/>
      <c r="J1564" s="296"/>
      <c r="K1564" s="296"/>
      <c r="L1564" s="296"/>
      <c r="M1564" s="296"/>
      <c r="N1564" s="296"/>
      <c r="O1564" s="296"/>
      <c r="P1564" s="297"/>
      <c r="Q1564" s="297"/>
      <c r="R1564" s="298"/>
      <c r="S1564" s="298"/>
    </row>
    <row r="1565" spans="1:19" ht="10.8" customHeight="1">
      <c r="A1565" s="1">
        <f t="shared" si="1605"/>
        <v>1</v>
      </c>
      <c r="B1565" s="1">
        <f t="shared" si="1605"/>
        <v>1</v>
      </c>
      <c r="C1565" s="186">
        <f t="shared" ref="C1565" si="1611">C1563+1</f>
        <v>12</v>
      </c>
      <c r="D1565" s="217" t="str">
        <f>IF(T556="","",T556)</f>
        <v>トップクラブ</v>
      </c>
      <c r="E1565" s="217"/>
      <c r="F1565" s="294" t="str">
        <f>IF(F558="","",F558)</f>
        <v/>
      </c>
      <c r="G1565" s="295"/>
      <c r="H1565" s="296" t="str">
        <f>IF(F559="","",F559)</f>
        <v/>
      </c>
      <c r="I1565" s="296"/>
      <c r="J1565" s="296"/>
      <c r="K1565" s="296"/>
      <c r="L1565" s="296" t="str">
        <f>IF(F557="","",F557)</f>
        <v/>
      </c>
      <c r="M1565" s="296"/>
      <c r="N1565" s="296"/>
      <c r="O1565" s="296"/>
      <c r="P1565" s="297">
        <f>R564</f>
        <v>0</v>
      </c>
      <c r="Q1565" s="297">
        <f>R565</f>
        <v>0</v>
      </c>
      <c r="R1565" s="298">
        <f>H576/1000</f>
        <v>0</v>
      </c>
      <c r="S1565" s="298"/>
    </row>
    <row r="1566" spans="1:19" ht="10.8" customHeight="1">
      <c r="A1566" s="1">
        <f t="shared" si="1605"/>
        <v>1</v>
      </c>
      <c r="B1566" s="1">
        <f t="shared" si="1605"/>
        <v>1</v>
      </c>
      <c r="C1566" s="186"/>
      <c r="D1566" s="217"/>
      <c r="E1566" s="217"/>
      <c r="F1566" s="299" t="str">
        <f>IF(J558="","",J558)</f>
        <v/>
      </c>
      <c r="G1566" s="300"/>
      <c r="H1566" s="296"/>
      <c r="I1566" s="296"/>
      <c r="J1566" s="296"/>
      <c r="K1566" s="296"/>
      <c r="L1566" s="296"/>
      <c r="M1566" s="296"/>
      <c r="N1566" s="296"/>
      <c r="O1566" s="296"/>
      <c r="P1566" s="297"/>
      <c r="Q1566" s="297"/>
      <c r="R1566" s="298"/>
      <c r="S1566" s="298"/>
    </row>
    <row r="1567" spans="1:19" ht="10.8" customHeight="1">
      <c r="A1567" s="1">
        <f t="shared" si="1605"/>
        <v>1</v>
      </c>
      <c r="B1567" s="1">
        <f t="shared" si="1605"/>
        <v>1</v>
      </c>
      <c r="C1567" s="186">
        <f t="shared" ref="C1567" si="1612">C1565+1</f>
        <v>13</v>
      </c>
      <c r="D1567" s="217" t="str">
        <f>IF(T606="","",T606)</f>
        <v>トップクラブ</v>
      </c>
      <c r="E1567" s="217"/>
      <c r="F1567" s="294" t="str">
        <f>IF(F608="","",F608)</f>
        <v/>
      </c>
      <c r="G1567" s="295"/>
      <c r="H1567" s="296" t="str">
        <f>IF(F609="","",F609)</f>
        <v/>
      </c>
      <c r="I1567" s="296"/>
      <c r="J1567" s="296"/>
      <c r="K1567" s="296"/>
      <c r="L1567" s="296" t="str">
        <f>IF(F607="","",F607)</f>
        <v/>
      </c>
      <c r="M1567" s="296"/>
      <c r="N1567" s="296"/>
      <c r="O1567" s="296"/>
      <c r="P1567" s="297">
        <f>R614</f>
        <v>0</v>
      </c>
      <c r="Q1567" s="297">
        <f>R615</f>
        <v>0</v>
      </c>
      <c r="R1567" s="298">
        <f>H626/1000</f>
        <v>0</v>
      </c>
      <c r="S1567" s="298"/>
    </row>
    <row r="1568" spans="1:19" ht="10.8" customHeight="1">
      <c r="A1568" s="1">
        <f t="shared" si="1605"/>
        <v>1</v>
      </c>
      <c r="B1568" s="1">
        <f t="shared" si="1605"/>
        <v>1</v>
      </c>
      <c r="C1568" s="186"/>
      <c r="D1568" s="217"/>
      <c r="E1568" s="217"/>
      <c r="F1568" s="299" t="str">
        <f>IF(J608="","",J608)</f>
        <v/>
      </c>
      <c r="G1568" s="300"/>
      <c r="H1568" s="296"/>
      <c r="I1568" s="296"/>
      <c r="J1568" s="296"/>
      <c r="K1568" s="296"/>
      <c r="L1568" s="296"/>
      <c r="M1568" s="296"/>
      <c r="N1568" s="296"/>
      <c r="O1568" s="296"/>
      <c r="P1568" s="297"/>
      <c r="Q1568" s="297"/>
      <c r="R1568" s="298"/>
      <c r="S1568" s="298"/>
    </row>
    <row r="1569" spans="1:19" ht="10.8" customHeight="1">
      <c r="A1569" s="1">
        <f t="shared" si="1605"/>
        <v>1</v>
      </c>
      <c r="B1569" s="1">
        <f t="shared" si="1605"/>
        <v>1</v>
      </c>
      <c r="C1569" s="186">
        <f t="shared" ref="C1569" si="1613">C1567+1</f>
        <v>14</v>
      </c>
      <c r="D1569" s="217" t="str">
        <f>IF(T656="","",T656)</f>
        <v>トップクラブ</v>
      </c>
      <c r="E1569" s="217"/>
      <c r="F1569" s="294" t="str">
        <f>IF(F658="","",F658)</f>
        <v/>
      </c>
      <c r="G1569" s="295"/>
      <c r="H1569" s="296" t="str">
        <f>IF(F659="","",F659)</f>
        <v/>
      </c>
      <c r="I1569" s="296"/>
      <c r="J1569" s="296"/>
      <c r="K1569" s="296"/>
      <c r="L1569" s="296" t="str">
        <f>IF(F657="","",F657)</f>
        <v/>
      </c>
      <c r="M1569" s="296"/>
      <c r="N1569" s="296"/>
      <c r="O1569" s="296"/>
      <c r="P1569" s="297">
        <f>R664</f>
        <v>0</v>
      </c>
      <c r="Q1569" s="297">
        <f>R665</f>
        <v>0</v>
      </c>
      <c r="R1569" s="298">
        <f>H676/1000</f>
        <v>0</v>
      </c>
      <c r="S1569" s="298"/>
    </row>
    <row r="1570" spans="1:19" ht="10.8" customHeight="1">
      <c r="A1570" s="1">
        <f t="shared" ref="A1570:B1585" si="1614">A1569</f>
        <v>1</v>
      </c>
      <c r="B1570" s="1">
        <f t="shared" si="1614"/>
        <v>1</v>
      </c>
      <c r="C1570" s="186"/>
      <c r="D1570" s="217"/>
      <c r="E1570" s="217"/>
      <c r="F1570" s="299" t="str">
        <f>IF(J658="","",J658)</f>
        <v/>
      </c>
      <c r="G1570" s="300"/>
      <c r="H1570" s="296"/>
      <c r="I1570" s="296"/>
      <c r="J1570" s="296"/>
      <c r="K1570" s="296"/>
      <c r="L1570" s="296"/>
      <c r="M1570" s="296"/>
      <c r="N1570" s="296"/>
      <c r="O1570" s="296"/>
      <c r="P1570" s="297"/>
      <c r="Q1570" s="297"/>
      <c r="R1570" s="298"/>
      <c r="S1570" s="298"/>
    </row>
    <row r="1571" spans="1:19" ht="10.8" customHeight="1">
      <c r="A1571" s="1">
        <f t="shared" si="1614"/>
        <v>1</v>
      </c>
      <c r="B1571" s="1">
        <f t="shared" si="1614"/>
        <v>1</v>
      </c>
      <c r="C1571" s="186">
        <f t="shared" ref="C1571" si="1615">C1569+1</f>
        <v>15</v>
      </c>
      <c r="D1571" s="217" t="str">
        <f>IF(T706="","",T706)</f>
        <v>トップクラブ</v>
      </c>
      <c r="E1571" s="217"/>
      <c r="F1571" s="294" t="str">
        <f>IF(F708="","",F708)</f>
        <v/>
      </c>
      <c r="G1571" s="295"/>
      <c r="H1571" s="296" t="str">
        <f>IF(F709="","",F709)</f>
        <v/>
      </c>
      <c r="I1571" s="296"/>
      <c r="J1571" s="296"/>
      <c r="K1571" s="296"/>
      <c r="L1571" s="296" t="str">
        <f>IF(F707="","",F707)</f>
        <v/>
      </c>
      <c r="M1571" s="296"/>
      <c r="N1571" s="296"/>
      <c r="O1571" s="296"/>
      <c r="P1571" s="297">
        <f>R714</f>
        <v>0</v>
      </c>
      <c r="Q1571" s="297">
        <f>R715</f>
        <v>0</v>
      </c>
      <c r="R1571" s="298">
        <f>H726/1000</f>
        <v>0</v>
      </c>
      <c r="S1571" s="298"/>
    </row>
    <row r="1572" spans="1:19" ht="10.8" customHeight="1">
      <c r="A1572" s="1">
        <f t="shared" si="1614"/>
        <v>1</v>
      </c>
      <c r="B1572" s="1">
        <f t="shared" si="1614"/>
        <v>1</v>
      </c>
      <c r="C1572" s="186"/>
      <c r="D1572" s="217"/>
      <c r="E1572" s="217"/>
      <c r="F1572" s="299" t="str">
        <f>IF(J708="","",J708)</f>
        <v/>
      </c>
      <c r="G1572" s="300"/>
      <c r="H1572" s="296"/>
      <c r="I1572" s="296"/>
      <c r="J1572" s="296"/>
      <c r="K1572" s="296"/>
      <c r="L1572" s="296"/>
      <c r="M1572" s="296"/>
      <c r="N1572" s="296"/>
      <c r="O1572" s="296"/>
      <c r="P1572" s="297"/>
      <c r="Q1572" s="297"/>
      <c r="R1572" s="298"/>
      <c r="S1572" s="298"/>
    </row>
    <row r="1573" spans="1:19" ht="10.8" customHeight="1">
      <c r="A1573" s="1">
        <f t="shared" si="1614"/>
        <v>1</v>
      </c>
      <c r="B1573" s="1">
        <f t="shared" si="1614"/>
        <v>1</v>
      </c>
      <c r="C1573" s="186">
        <f t="shared" ref="C1573" si="1616">C1571+1</f>
        <v>16</v>
      </c>
      <c r="D1573" s="217" t="str">
        <f>IF(T756="","",T756)</f>
        <v>トップクラブ</v>
      </c>
      <c r="E1573" s="217"/>
      <c r="F1573" s="294" t="str">
        <f>IF(F758="","",F758)</f>
        <v/>
      </c>
      <c r="G1573" s="295"/>
      <c r="H1573" s="296" t="str">
        <f>IF(F759="","",F759)</f>
        <v/>
      </c>
      <c r="I1573" s="296"/>
      <c r="J1573" s="296"/>
      <c r="K1573" s="296"/>
      <c r="L1573" s="296" t="str">
        <f>IF(F757="","",F757)</f>
        <v/>
      </c>
      <c r="M1573" s="296"/>
      <c r="N1573" s="296"/>
      <c r="O1573" s="296"/>
      <c r="P1573" s="297">
        <f>R764</f>
        <v>0</v>
      </c>
      <c r="Q1573" s="297">
        <f>R765</f>
        <v>0</v>
      </c>
      <c r="R1573" s="298">
        <f>H776/1000</f>
        <v>0</v>
      </c>
      <c r="S1573" s="298"/>
    </row>
    <row r="1574" spans="1:19" ht="10.8" customHeight="1">
      <c r="A1574" s="1">
        <f t="shared" si="1614"/>
        <v>1</v>
      </c>
      <c r="B1574" s="1">
        <f t="shared" si="1614"/>
        <v>1</v>
      </c>
      <c r="C1574" s="186"/>
      <c r="D1574" s="217"/>
      <c r="E1574" s="217"/>
      <c r="F1574" s="299" t="str">
        <f>IF(J758="","",J758)</f>
        <v/>
      </c>
      <c r="G1574" s="300"/>
      <c r="H1574" s="296"/>
      <c r="I1574" s="296"/>
      <c r="J1574" s="296"/>
      <c r="K1574" s="296"/>
      <c r="L1574" s="296"/>
      <c r="M1574" s="296"/>
      <c r="N1574" s="296"/>
      <c r="O1574" s="296"/>
      <c r="P1574" s="297"/>
      <c r="Q1574" s="297"/>
      <c r="R1574" s="298"/>
      <c r="S1574" s="298"/>
    </row>
    <row r="1575" spans="1:19" ht="10.8" customHeight="1">
      <c r="A1575" s="1">
        <f t="shared" si="1614"/>
        <v>1</v>
      </c>
      <c r="B1575" s="1">
        <f t="shared" si="1614"/>
        <v>1</v>
      </c>
      <c r="C1575" s="186">
        <f t="shared" ref="C1575" si="1617">C1573+1</f>
        <v>17</v>
      </c>
      <c r="D1575" s="217" t="str">
        <f>IF(T806="","",T806)</f>
        <v>トップクラブ</v>
      </c>
      <c r="E1575" s="217"/>
      <c r="F1575" s="294" t="str">
        <f>IF(F808="","",F808)</f>
        <v/>
      </c>
      <c r="G1575" s="295"/>
      <c r="H1575" s="296" t="str">
        <f>IF(F809="","",F809)</f>
        <v/>
      </c>
      <c r="I1575" s="296"/>
      <c r="J1575" s="296"/>
      <c r="K1575" s="296"/>
      <c r="L1575" s="296" t="str">
        <f>IF(F807="","",F807)</f>
        <v/>
      </c>
      <c r="M1575" s="296"/>
      <c r="N1575" s="296"/>
      <c r="O1575" s="296"/>
      <c r="P1575" s="297">
        <f>R814</f>
        <v>0</v>
      </c>
      <c r="Q1575" s="297">
        <f>R815</f>
        <v>0</v>
      </c>
      <c r="R1575" s="298">
        <f>H826/1000</f>
        <v>0</v>
      </c>
      <c r="S1575" s="298"/>
    </row>
    <row r="1576" spans="1:19" ht="10.8" customHeight="1">
      <c r="A1576" s="1">
        <f t="shared" si="1614"/>
        <v>1</v>
      </c>
      <c r="B1576" s="1">
        <f t="shared" si="1614"/>
        <v>1</v>
      </c>
      <c r="C1576" s="186"/>
      <c r="D1576" s="217"/>
      <c r="E1576" s="217"/>
      <c r="F1576" s="299" t="str">
        <f>IF(J808="","",J808)</f>
        <v/>
      </c>
      <c r="G1576" s="300"/>
      <c r="H1576" s="296"/>
      <c r="I1576" s="296"/>
      <c r="J1576" s="296"/>
      <c r="K1576" s="296"/>
      <c r="L1576" s="296"/>
      <c r="M1576" s="296"/>
      <c r="N1576" s="296"/>
      <c r="O1576" s="296"/>
      <c r="P1576" s="297"/>
      <c r="Q1576" s="297"/>
      <c r="R1576" s="298"/>
      <c r="S1576" s="298"/>
    </row>
    <row r="1577" spans="1:19" ht="10.8" customHeight="1">
      <c r="A1577" s="1">
        <f t="shared" si="1614"/>
        <v>1</v>
      </c>
      <c r="B1577" s="1">
        <f t="shared" si="1614"/>
        <v>1</v>
      </c>
      <c r="C1577" s="186">
        <f t="shared" ref="C1577" si="1618">C1575+1</f>
        <v>18</v>
      </c>
      <c r="D1577" s="217" t="str">
        <f>IF(T856="","",T856)</f>
        <v>トップクラブ</v>
      </c>
      <c r="E1577" s="217"/>
      <c r="F1577" s="294" t="str">
        <f>IF(F858="","",F858)</f>
        <v/>
      </c>
      <c r="G1577" s="295"/>
      <c r="H1577" s="296" t="str">
        <f>IF(F859="","",F859)</f>
        <v/>
      </c>
      <c r="I1577" s="296"/>
      <c r="J1577" s="296"/>
      <c r="K1577" s="296"/>
      <c r="L1577" s="296" t="str">
        <f>IF(F857="","",F857)</f>
        <v/>
      </c>
      <c r="M1577" s="296"/>
      <c r="N1577" s="296"/>
      <c r="O1577" s="296"/>
      <c r="P1577" s="297">
        <f>R864</f>
        <v>0</v>
      </c>
      <c r="Q1577" s="297">
        <f>R865</f>
        <v>0</v>
      </c>
      <c r="R1577" s="298">
        <f>H876/1000</f>
        <v>0</v>
      </c>
      <c r="S1577" s="298"/>
    </row>
    <row r="1578" spans="1:19" ht="10.8" customHeight="1">
      <c r="A1578" s="1">
        <f t="shared" si="1614"/>
        <v>1</v>
      </c>
      <c r="B1578" s="1">
        <f t="shared" si="1614"/>
        <v>1</v>
      </c>
      <c r="C1578" s="186"/>
      <c r="D1578" s="217"/>
      <c r="E1578" s="217"/>
      <c r="F1578" s="299" t="str">
        <f>IF(J858="","",J858)</f>
        <v/>
      </c>
      <c r="G1578" s="300"/>
      <c r="H1578" s="296"/>
      <c r="I1578" s="296"/>
      <c r="J1578" s="296"/>
      <c r="K1578" s="296"/>
      <c r="L1578" s="296"/>
      <c r="M1578" s="296"/>
      <c r="N1578" s="296"/>
      <c r="O1578" s="296"/>
      <c r="P1578" s="297"/>
      <c r="Q1578" s="297"/>
      <c r="R1578" s="298"/>
      <c r="S1578" s="298"/>
    </row>
    <row r="1579" spans="1:19" ht="10.8" customHeight="1">
      <c r="A1579" s="1">
        <f t="shared" si="1614"/>
        <v>1</v>
      </c>
      <c r="B1579" s="1">
        <f t="shared" si="1614"/>
        <v>1</v>
      </c>
      <c r="C1579" s="186">
        <f t="shared" ref="C1579" si="1619">C1577+1</f>
        <v>19</v>
      </c>
      <c r="D1579" s="217" t="str">
        <f>IF(T906="","",T906)</f>
        <v>トップクラブ</v>
      </c>
      <c r="E1579" s="217"/>
      <c r="F1579" s="294" t="str">
        <f>IF(F908="","",F908)</f>
        <v/>
      </c>
      <c r="G1579" s="295"/>
      <c r="H1579" s="296" t="str">
        <f>IF(F909="","",F909)</f>
        <v/>
      </c>
      <c r="I1579" s="296"/>
      <c r="J1579" s="296"/>
      <c r="K1579" s="296"/>
      <c r="L1579" s="296" t="str">
        <f>IF(F907="","",F907)</f>
        <v/>
      </c>
      <c r="M1579" s="296"/>
      <c r="N1579" s="296"/>
      <c r="O1579" s="296"/>
      <c r="P1579" s="297">
        <f>R914</f>
        <v>0</v>
      </c>
      <c r="Q1579" s="297">
        <f>R915</f>
        <v>0</v>
      </c>
      <c r="R1579" s="298">
        <f>H926/1000</f>
        <v>0</v>
      </c>
      <c r="S1579" s="298"/>
    </row>
    <row r="1580" spans="1:19" ht="10.8" customHeight="1">
      <c r="A1580" s="1">
        <f t="shared" si="1614"/>
        <v>1</v>
      </c>
      <c r="B1580" s="1">
        <f t="shared" si="1614"/>
        <v>1</v>
      </c>
      <c r="C1580" s="186"/>
      <c r="D1580" s="217"/>
      <c r="E1580" s="217"/>
      <c r="F1580" s="299" t="str">
        <f>IF(J908="","",J908)</f>
        <v/>
      </c>
      <c r="G1580" s="300"/>
      <c r="H1580" s="296"/>
      <c r="I1580" s="296"/>
      <c r="J1580" s="296"/>
      <c r="K1580" s="296"/>
      <c r="L1580" s="296"/>
      <c r="M1580" s="296"/>
      <c r="N1580" s="296"/>
      <c r="O1580" s="296"/>
      <c r="P1580" s="297"/>
      <c r="Q1580" s="297"/>
      <c r="R1580" s="298"/>
      <c r="S1580" s="298"/>
    </row>
    <row r="1581" spans="1:19" ht="10.8" customHeight="1">
      <c r="A1581" s="1">
        <f t="shared" si="1614"/>
        <v>1</v>
      </c>
      <c r="B1581" s="1">
        <f t="shared" si="1614"/>
        <v>1</v>
      </c>
      <c r="C1581" s="186">
        <f t="shared" ref="C1581" si="1620">C1579+1</f>
        <v>20</v>
      </c>
      <c r="D1581" s="217" t="str">
        <f>IF(T956="","",T956)</f>
        <v>トップクラブ</v>
      </c>
      <c r="E1581" s="217"/>
      <c r="F1581" s="294" t="str">
        <f>IF(F958="","",F958)</f>
        <v/>
      </c>
      <c r="G1581" s="295"/>
      <c r="H1581" s="296" t="str">
        <f>IF(F959="","",F959)</f>
        <v/>
      </c>
      <c r="I1581" s="296"/>
      <c r="J1581" s="296"/>
      <c r="K1581" s="296"/>
      <c r="L1581" s="296" t="str">
        <f>IF(F957="","",F957)</f>
        <v/>
      </c>
      <c r="M1581" s="296"/>
      <c r="N1581" s="296"/>
      <c r="O1581" s="296"/>
      <c r="P1581" s="297">
        <f>R964</f>
        <v>0</v>
      </c>
      <c r="Q1581" s="297">
        <f>R965</f>
        <v>0</v>
      </c>
      <c r="R1581" s="298">
        <f>H976/1000</f>
        <v>0</v>
      </c>
      <c r="S1581" s="298"/>
    </row>
    <row r="1582" spans="1:19" ht="10.8" customHeight="1">
      <c r="A1582" s="1">
        <f t="shared" si="1614"/>
        <v>1</v>
      </c>
      <c r="B1582" s="1">
        <f t="shared" si="1614"/>
        <v>1</v>
      </c>
      <c r="C1582" s="186"/>
      <c r="D1582" s="217"/>
      <c r="E1582" s="217"/>
      <c r="F1582" s="299" t="str">
        <f>IF(J958="","",J958)</f>
        <v/>
      </c>
      <c r="G1582" s="300"/>
      <c r="H1582" s="296"/>
      <c r="I1582" s="296"/>
      <c r="J1582" s="296"/>
      <c r="K1582" s="296"/>
      <c r="L1582" s="296"/>
      <c r="M1582" s="296"/>
      <c r="N1582" s="296"/>
      <c r="O1582" s="296"/>
      <c r="P1582" s="297"/>
      <c r="Q1582" s="297"/>
      <c r="R1582" s="298"/>
      <c r="S1582" s="298"/>
    </row>
    <row r="1583" spans="1:19" ht="10.8" customHeight="1">
      <c r="A1583" s="1">
        <f t="shared" si="1614"/>
        <v>1</v>
      </c>
      <c r="B1583" s="1">
        <f t="shared" si="1614"/>
        <v>1</v>
      </c>
      <c r="C1583" s="186">
        <f t="shared" ref="C1583" si="1621">C1581+1</f>
        <v>21</v>
      </c>
      <c r="D1583" s="217" t="str">
        <f>IF(T1006="","",T1006)</f>
        <v>トップクラブ</v>
      </c>
      <c r="E1583" s="217"/>
      <c r="F1583" s="294" t="str">
        <f>IF(F1008="","",F1008)</f>
        <v/>
      </c>
      <c r="G1583" s="295"/>
      <c r="H1583" s="296" t="str">
        <f>IF(F1009="","",F1009)</f>
        <v/>
      </c>
      <c r="I1583" s="296"/>
      <c r="J1583" s="296"/>
      <c r="K1583" s="296"/>
      <c r="L1583" s="296" t="str">
        <f>IF(F1007="","",F1007)</f>
        <v/>
      </c>
      <c r="M1583" s="296"/>
      <c r="N1583" s="296"/>
      <c r="O1583" s="296"/>
      <c r="P1583" s="297">
        <f>R1014</f>
        <v>0</v>
      </c>
      <c r="Q1583" s="297">
        <f>R1015</f>
        <v>0</v>
      </c>
      <c r="R1583" s="298">
        <f>H1026/1000</f>
        <v>0</v>
      </c>
      <c r="S1583" s="298"/>
    </row>
    <row r="1584" spans="1:19" ht="10.8" customHeight="1">
      <c r="A1584" s="1">
        <f t="shared" si="1614"/>
        <v>1</v>
      </c>
      <c r="B1584" s="1">
        <f t="shared" si="1614"/>
        <v>1</v>
      </c>
      <c r="C1584" s="186"/>
      <c r="D1584" s="217"/>
      <c r="E1584" s="217"/>
      <c r="F1584" s="299" t="str">
        <f>IF(J1008="","",J1008)</f>
        <v/>
      </c>
      <c r="G1584" s="300"/>
      <c r="H1584" s="296"/>
      <c r="I1584" s="296"/>
      <c r="J1584" s="296"/>
      <c r="K1584" s="296"/>
      <c r="L1584" s="296"/>
      <c r="M1584" s="296"/>
      <c r="N1584" s="296"/>
      <c r="O1584" s="296"/>
      <c r="P1584" s="297"/>
      <c r="Q1584" s="297"/>
      <c r="R1584" s="298"/>
      <c r="S1584" s="298"/>
    </row>
    <row r="1585" spans="1:19" ht="10.8" customHeight="1">
      <c r="A1585" s="1">
        <f t="shared" si="1614"/>
        <v>1</v>
      </c>
      <c r="B1585" s="1">
        <f t="shared" si="1614"/>
        <v>1</v>
      </c>
      <c r="C1585" s="186">
        <f t="shared" ref="C1585" si="1622">C1583+1</f>
        <v>22</v>
      </c>
      <c r="D1585" s="217" t="str">
        <f>IF(T1056="","",T1056)</f>
        <v>トップクラブ</v>
      </c>
      <c r="E1585" s="217"/>
      <c r="F1585" s="294" t="str">
        <f>IF(F1058="","",F1058)</f>
        <v/>
      </c>
      <c r="G1585" s="295"/>
      <c r="H1585" s="296" t="str">
        <f>IF(F1059="","",F1059)</f>
        <v/>
      </c>
      <c r="I1585" s="296"/>
      <c r="J1585" s="296"/>
      <c r="K1585" s="296"/>
      <c r="L1585" s="296" t="str">
        <f>IF(F1057="","",F1057)</f>
        <v/>
      </c>
      <c r="M1585" s="296"/>
      <c r="N1585" s="296"/>
      <c r="O1585" s="296"/>
      <c r="P1585" s="297">
        <f>R1064</f>
        <v>0</v>
      </c>
      <c r="Q1585" s="297">
        <f>R1065</f>
        <v>0</v>
      </c>
      <c r="R1585" s="298">
        <f>H1076/1000</f>
        <v>0</v>
      </c>
      <c r="S1585" s="298"/>
    </row>
    <row r="1586" spans="1:19" ht="10.8" customHeight="1">
      <c r="A1586" s="1">
        <f t="shared" ref="A1586:B1601" si="1623">A1585</f>
        <v>1</v>
      </c>
      <c r="B1586" s="1">
        <f t="shared" si="1623"/>
        <v>1</v>
      </c>
      <c r="C1586" s="186"/>
      <c r="D1586" s="217"/>
      <c r="E1586" s="217"/>
      <c r="F1586" s="299" t="str">
        <f>IF(J1058="","",J1058)</f>
        <v/>
      </c>
      <c r="G1586" s="300"/>
      <c r="H1586" s="296"/>
      <c r="I1586" s="296"/>
      <c r="J1586" s="296"/>
      <c r="K1586" s="296"/>
      <c r="L1586" s="296"/>
      <c r="M1586" s="296"/>
      <c r="N1586" s="296"/>
      <c r="O1586" s="296"/>
      <c r="P1586" s="297"/>
      <c r="Q1586" s="297"/>
      <c r="R1586" s="298"/>
      <c r="S1586" s="298"/>
    </row>
    <row r="1587" spans="1:19" ht="10.8" customHeight="1">
      <c r="A1587" s="1">
        <f t="shared" si="1623"/>
        <v>1</v>
      </c>
      <c r="B1587" s="1">
        <f t="shared" si="1623"/>
        <v>1</v>
      </c>
      <c r="C1587" s="186">
        <f t="shared" ref="C1587" si="1624">C1585+1</f>
        <v>23</v>
      </c>
      <c r="D1587" s="217" t="str">
        <f>IF(T1106="","",T1106)</f>
        <v>トップクラブ</v>
      </c>
      <c r="E1587" s="217"/>
      <c r="F1587" s="294" t="str">
        <f>IF(F1108="","",F1108)</f>
        <v/>
      </c>
      <c r="G1587" s="295"/>
      <c r="H1587" s="296" t="str">
        <f>IF(F1109="","",F1109)</f>
        <v/>
      </c>
      <c r="I1587" s="296"/>
      <c r="J1587" s="296"/>
      <c r="K1587" s="296"/>
      <c r="L1587" s="296" t="str">
        <f>IF(F1107="","",F1107)</f>
        <v/>
      </c>
      <c r="M1587" s="296"/>
      <c r="N1587" s="296"/>
      <c r="O1587" s="296"/>
      <c r="P1587" s="297">
        <f>R1114</f>
        <v>0</v>
      </c>
      <c r="Q1587" s="297">
        <f>R1115</f>
        <v>0</v>
      </c>
      <c r="R1587" s="298">
        <f>H1126/1000</f>
        <v>0</v>
      </c>
      <c r="S1587" s="298"/>
    </row>
    <row r="1588" spans="1:19" ht="10.8" customHeight="1">
      <c r="A1588" s="1">
        <f t="shared" si="1623"/>
        <v>1</v>
      </c>
      <c r="B1588" s="1">
        <f t="shared" si="1623"/>
        <v>1</v>
      </c>
      <c r="C1588" s="186"/>
      <c r="D1588" s="217"/>
      <c r="E1588" s="217"/>
      <c r="F1588" s="299" t="str">
        <f>IF(J1108="","",J1108)</f>
        <v/>
      </c>
      <c r="G1588" s="300"/>
      <c r="H1588" s="296"/>
      <c r="I1588" s="296"/>
      <c r="J1588" s="296"/>
      <c r="K1588" s="296"/>
      <c r="L1588" s="296"/>
      <c r="M1588" s="296"/>
      <c r="N1588" s="296"/>
      <c r="O1588" s="296"/>
      <c r="P1588" s="297"/>
      <c r="Q1588" s="297"/>
      <c r="R1588" s="298"/>
      <c r="S1588" s="298"/>
    </row>
    <row r="1589" spans="1:19" ht="10.8" customHeight="1">
      <c r="A1589" s="1">
        <f t="shared" si="1623"/>
        <v>1</v>
      </c>
      <c r="B1589" s="1">
        <f t="shared" si="1623"/>
        <v>1</v>
      </c>
      <c r="C1589" s="186">
        <f t="shared" ref="C1589" si="1625">C1587+1</f>
        <v>24</v>
      </c>
      <c r="D1589" s="217" t="str">
        <f>IF(T1156="","",T1156)</f>
        <v>トップクラブ</v>
      </c>
      <c r="E1589" s="217"/>
      <c r="F1589" s="294" t="str">
        <f>IF(F1158="","",F1158)</f>
        <v/>
      </c>
      <c r="G1589" s="295"/>
      <c r="H1589" s="296" t="str">
        <f>IF(F1159="","",F1159)</f>
        <v/>
      </c>
      <c r="I1589" s="296"/>
      <c r="J1589" s="296"/>
      <c r="K1589" s="296"/>
      <c r="L1589" s="296" t="str">
        <f>IF(F1157="","",F1157)</f>
        <v/>
      </c>
      <c r="M1589" s="296"/>
      <c r="N1589" s="296"/>
      <c r="O1589" s="296"/>
      <c r="P1589" s="297">
        <f>R1164</f>
        <v>0</v>
      </c>
      <c r="Q1589" s="297">
        <f>R1165</f>
        <v>0</v>
      </c>
      <c r="R1589" s="298">
        <f>H1176/1000</f>
        <v>0</v>
      </c>
      <c r="S1589" s="298"/>
    </row>
    <row r="1590" spans="1:19" ht="10.8" customHeight="1">
      <c r="A1590" s="1">
        <f t="shared" si="1623"/>
        <v>1</v>
      </c>
      <c r="B1590" s="1">
        <f t="shared" si="1623"/>
        <v>1</v>
      </c>
      <c r="C1590" s="186"/>
      <c r="D1590" s="217"/>
      <c r="E1590" s="217"/>
      <c r="F1590" s="299" t="str">
        <f>IF(J1158="","",J1158)</f>
        <v/>
      </c>
      <c r="G1590" s="300"/>
      <c r="H1590" s="296"/>
      <c r="I1590" s="296"/>
      <c r="J1590" s="296"/>
      <c r="K1590" s="296"/>
      <c r="L1590" s="296"/>
      <c r="M1590" s="296"/>
      <c r="N1590" s="296"/>
      <c r="O1590" s="296"/>
      <c r="P1590" s="297"/>
      <c r="Q1590" s="297"/>
      <c r="R1590" s="298"/>
      <c r="S1590" s="298"/>
    </row>
    <row r="1591" spans="1:19" ht="10.8" customHeight="1">
      <c r="A1591" s="1">
        <f t="shared" si="1623"/>
        <v>1</v>
      </c>
      <c r="B1591" s="1">
        <f t="shared" si="1623"/>
        <v>1</v>
      </c>
      <c r="C1591" s="186">
        <f t="shared" ref="C1591" si="1626">C1589+1</f>
        <v>25</v>
      </c>
      <c r="D1591" s="217" t="str">
        <f>IF(T1206="","",T1206)</f>
        <v>トップクラブ</v>
      </c>
      <c r="E1591" s="217"/>
      <c r="F1591" s="294" t="str">
        <f>IF(F1208="","",F1208)</f>
        <v/>
      </c>
      <c r="G1591" s="295"/>
      <c r="H1591" s="296" t="str">
        <f>IF(F1209="","",F1209)</f>
        <v/>
      </c>
      <c r="I1591" s="296"/>
      <c r="J1591" s="296"/>
      <c r="K1591" s="296"/>
      <c r="L1591" s="296" t="str">
        <f>IF(F1207="","",F1207)</f>
        <v/>
      </c>
      <c r="M1591" s="296"/>
      <c r="N1591" s="296"/>
      <c r="O1591" s="296"/>
      <c r="P1591" s="297">
        <f>R1214</f>
        <v>0</v>
      </c>
      <c r="Q1591" s="297">
        <f>R1215</f>
        <v>0</v>
      </c>
      <c r="R1591" s="298">
        <f>H1226/1000</f>
        <v>0</v>
      </c>
      <c r="S1591" s="298"/>
    </row>
    <row r="1592" spans="1:19" ht="10.8" customHeight="1">
      <c r="A1592" s="1">
        <f t="shared" si="1623"/>
        <v>1</v>
      </c>
      <c r="B1592" s="1">
        <f t="shared" si="1623"/>
        <v>1</v>
      </c>
      <c r="C1592" s="186"/>
      <c r="D1592" s="217"/>
      <c r="E1592" s="217"/>
      <c r="F1592" s="299" t="str">
        <f>IF(J1208="","",J1208)</f>
        <v/>
      </c>
      <c r="G1592" s="300"/>
      <c r="H1592" s="296"/>
      <c r="I1592" s="296"/>
      <c r="J1592" s="296"/>
      <c r="K1592" s="296"/>
      <c r="L1592" s="296"/>
      <c r="M1592" s="296"/>
      <c r="N1592" s="296"/>
      <c r="O1592" s="296"/>
      <c r="P1592" s="297"/>
      <c r="Q1592" s="297"/>
      <c r="R1592" s="298"/>
      <c r="S1592" s="298"/>
    </row>
    <row r="1593" spans="1:19" ht="10.8" customHeight="1">
      <c r="A1593" s="1">
        <f t="shared" si="1623"/>
        <v>1</v>
      </c>
      <c r="B1593" s="1">
        <f t="shared" si="1623"/>
        <v>1</v>
      </c>
      <c r="C1593" s="186">
        <f t="shared" ref="C1593" si="1627">C1591+1</f>
        <v>26</v>
      </c>
      <c r="D1593" s="217" t="str">
        <f>IF(T1256="","",T1256)</f>
        <v>トップクラブ</v>
      </c>
      <c r="E1593" s="217"/>
      <c r="F1593" s="294" t="str">
        <f>IF(F1258="","",F1258)</f>
        <v/>
      </c>
      <c r="G1593" s="295"/>
      <c r="H1593" s="296" t="str">
        <f>IF(F1259="","",F1259)</f>
        <v/>
      </c>
      <c r="I1593" s="296"/>
      <c r="J1593" s="296"/>
      <c r="K1593" s="296"/>
      <c r="L1593" s="296" t="str">
        <f>IF(F1257="","",F1257)</f>
        <v/>
      </c>
      <c r="M1593" s="296"/>
      <c r="N1593" s="296"/>
      <c r="O1593" s="296"/>
      <c r="P1593" s="297">
        <f>R1264</f>
        <v>0</v>
      </c>
      <c r="Q1593" s="297">
        <f>R1265</f>
        <v>0</v>
      </c>
      <c r="R1593" s="298">
        <f>H1276/1000</f>
        <v>0</v>
      </c>
      <c r="S1593" s="298"/>
    </row>
    <row r="1594" spans="1:19" ht="10.8" customHeight="1">
      <c r="A1594" s="1">
        <f t="shared" si="1623"/>
        <v>1</v>
      </c>
      <c r="B1594" s="1">
        <f t="shared" si="1623"/>
        <v>1</v>
      </c>
      <c r="C1594" s="186"/>
      <c r="D1594" s="217"/>
      <c r="E1594" s="217"/>
      <c r="F1594" s="299" t="str">
        <f>IF(J1258="","",J1258)</f>
        <v/>
      </c>
      <c r="G1594" s="300"/>
      <c r="H1594" s="296"/>
      <c r="I1594" s="296"/>
      <c r="J1594" s="296"/>
      <c r="K1594" s="296"/>
      <c r="L1594" s="296"/>
      <c r="M1594" s="296"/>
      <c r="N1594" s="296"/>
      <c r="O1594" s="296"/>
      <c r="P1594" s="297"/>
      <c r="Q1594" s="297"/>
      <c r="R1594" s="298"/>
      <c r="S1594" s="298"/>
    </row>
    <row r="1595" spans="1:19" ht="10.8" customHeight="1">
      <c r="A1595" s="1">
        <f t="shared" si="1623"/>
        <v>1</v>
      </c>
      <c r="B1595" s="1">
        <f t="shared" si="1623"/>
        <v>1</v>
      </c>
      <c r="C1595" s="186">
        <f t="shared" ref="C1595" si="1628">C1593+1</f>
        <v>27</v>
      </c>
      <c r="D1595" s="217" t="str">
        <f>IF(T1306="","",T1306)</f>
        <v>トップクラブ</v>
      </c>
      <c r="E1595" s="217"/>
      <c r="F1595" s="294" t="str">
        <f>IF(F1308="","",F1308)</f>
        <v/>
      </c>
      <c r="G1595" s="295"/>
      <c r="H1595" s="296" t="str">
        <f>IF(F1309="","",F1309)</f>
        <v/>
      </c>
      <c r="I1595" s="296"/>
      <c r="J1595" s="296"/>
      <c r="K1595" s="296"/>
      <c r="L1595" s="296" t="str">
        <f>IF(F1307="","",F1307)</f>
        <v/>
      </c>
      <c r="M1595" s="296"/>
      <c r="N1595" s="296"/>
      <c r="O1595" s="296"/>
      <c r="P1595" s="297">
        <f>R1314</f>
        <v>0</v>
      </c>
      <c r="Q1595" s="297">
        <f>R1315</f>
        <v>0</v>
      </c>
      <c r="R1595" s="298">
        <f>H1326/1000</f>
        <v>0</v>
      </c>
      <c r="S1595" s="298"/>
    </row>
    <row r="1596" spans="1:19" ht="10.8" customHeight="1">
      <c r="A1596" s="1">
        <f t="shared" si="1623"/>
        <v>1</v>
      </c>
      <c r="B1596" s="1">
        <f t="shared" si="1623"/>
        <v>1</v>
      </c>
      <c r="C1596" s="186"/>
      <c r="D1596" s="217"/>
      <c r="E1596" s="217"/>
      <c r="F1596" s="299" t="str">
        <f>IF(J1308="","",J1308)</f>
        <v/>
      </c>
      <c r="G1596" s="300"/>
      <c r="H1596" s="296"/>
      <c r="I1596" s="296"/>
      <c r="J1596" s="296"/>
      <c r="K1596" s="296"/>
      <c r="L1596" s="296"/>
      <c r="M1596" s="296"/>
      <c r="N1596" s="296"/>
      <c r="O1596" s="296"/>
      <c r="P1596" s="297"/>
      <c r="Q1596" s="297"/>
      <c r="R1596" s="298"/>
      <c r="S1596" s="298"/>
    </row>
    <row r="1597" spans="1:19" ht="10.8" customHeight="1">
      <c r="A1597" s="1">
        <f t="shared" si="1623"/>
        <v>1</v>
      </c>
      <c r="B1597" s="1">
        <f t="shared" si="1623"/>
        <v>1</v>
      </c>
      <c r="C1597" s="186">
        <f t="shared" ref="C1597" si="1629">C1595+1</f>
        <v>28</v>
      </c>
      <c r="D1597" s="217" t="str">
        <f>IF(T1356="","",T1356)</f>
        <v>トップクラブ</v>
      </c>
      <c r="E1597" s="217"/>
      <c r="F1597" s="294" t="str">
        <f>IF(F1358="","",F1358)</f>
        <v/>
      </c>
      <c r="G1597" s="295"/>
      <c r="H1597" s="296" t="str">
        <f>IF(F1359="","",F1359)</f>
        <v/>
      </c>
      <c r="I1597" s="296"/>
      <c r="J1597" s="296"/>
      <c r="K1597" s="296"/>
      <c r="L1597" s="296" t="str">
        <f>IF(F1357="","",F1357)</f>
        <v/>
      </c>
      <c r="M1597" s="296"/>
      <c r="N1597" s="296"/>
      <c r="O1597" s="296"/>
      <c r="P1597" s="297">
        <f>R1364</f>
        <v>0</v>
      </c>
      <c r="Q1597" s="297">
        <f>R1365</f>
        <v>0</v>
      </c>
      <c r="R1597" s="298">
        <f>H1376/1000</f>
        <v>0</v>
      </c>
      <c r="S1597" s="298"/>
    </row>
    <row r="1598" spans="1:19" ht="10.8" customHeight="1">
      <c r="A1598" s="1">
        <f t="shared" si="1623"/>
        <v>1</v>
      </c>
      <c r="B1598" s="1">
        <f t="shared" si="1623"/>
        <v>1</v>
      </c>
      <c r="C1598" s="186"/>
      <c r="D1598" s="217"/>
      <c r="E1598" s="217"/>
      <c r="F1598" s="299" t="str">
        <f>IF(J1358="","",J1358)</f>
        <v/>
      </c>
      <c r="G1598" s="300"/>
      <c r="H1598" s="296"/>
      <c r="I1598" s="296"/>
      <c r="J1598" s="296"/>
      <c r="K1598" s="296"/>
      <c r="L1598" s="296"/>
      <c r="M1598" s="296"/>
      <c r="N1598" s="296"/>
      <c r="O1598" s="296"/>
      <c r="P1598" s="297"/>
      <c r="Q1598" s="297"/>
      <c r="R1598" s="298"/>
      <c r="S1598" s="298"/>
    </row>
    <row r="1599" spans="1:19" ht="10.8" customHeight="1">
      <c r="A1599" s="1">
        <f t="shared" si="1623"/>
        <v>1</v>
      </c>
      <c r="B1599" s="1">
        <f t="shared" si="1623"/>
        <v>1</v>
      </c>
      <c r="C1599" s="186">
        <f t="shared" ref="C1599" si="1630">C1597+1</f>
        <v>29</v>
      </c>
      <c r="D1599" s="217" t="str">
        <f>IF(T1406="","",T1406)</f>
        <v>トップクラブ</v>
      </c>
      <c r="E1599" s="217"/>
      <c r="F1599" s="294" t="str">
        <f>IF(F1408="","",F1408)</f>
        <v/>
      </c>
      <c r="G1599" s="295"/>
      <c r="H1599" s="296" t="str">
        <f>IF(F1409="","",F1409)</f>
        <v/>
      </c>
      <c r="I1599" s="296"/>
      <c r="J1599" s="296"/>
      <c r="K1599" s="296"/>
      <c r="L1599" s="296" t="str">
        <f>IF(F1407="","",F1407)</f>
        <v/>
      </c>
      <c r="M1599" s="296"/>
      <c r="N1599" s="296"/>
      <c r="O1599" s="296"/>
      <c r="P1599" s="297">
        <f>R1414</f>
        <v>0</v>
      </c>
      <c r="Q1599" s="297">
        <f>R1415</f>
        <v>0</v>
      </c>
      <c r="R1599" s="298">
        <f>H1426/1000</f>
        <v>0</v>
      </c>
      <c r="S1599" s="298"/>
    </row>
    <row r="1600" spans="1:19" ht="10.8" customHeight="1">
      <c r="A1600" s="1">
        <f t="shared" si="1623"/>
        <v>1</v>
      </c>
      <c r="B1600" s="1">
        <f t="shared" si="1623"/>
        <v>1</v>
      </c>
      <c r="C1600" s="186"/>
      <c r="D1600" s="217"/>
      <c r="E1600" s="217"/>
      <c r="F1600" s="299" t="str">
        <f>IF(J1408="","",J1408)</f>
        <v/>
      </c>
      <c r="G1600" s="300"/>
      <c r="H1600" s="296"/>
      <c r="I1600" s="296"/>
      <c r="J1600" s="296"/>
      <c r="K1600" s="296"/>
      <c r="L1600" s="296"/>
      <c r="M1600" s="296"/>
      <c r="N1600" s="296"/>
      <c r="O1600" s="296"/>
      <c r="P1600" s="297"/>
      <c r="Q1600" s="297"/>
      <c r="R1600" s="298"/>
      <c r="S1600" s="298"/>
    </row>
    <row r="1601" spans="1:19" ht="10.8" customHeight="1">
      <c r="A1601" s="1">
        <f t="shared" si="1623"/>
        <v>1</v>
      </c>
      <c r="B1601" s="1">
        <f t="shared" si="1623"/>
        <v>1</v>
      </c>
      <c r="C1601" s="186">
        <f t="shared" ref="C1601" si="1631">C1599+1</f>
        <v>30</v>
      </c>
      <c r="D1601" s="217" t="str">
        <f>IF(T1456="","",T1456)</f>
        <v>トップクラブ</v>
      </c>
      <c r="E1601" s="217"/>
      <c r="F1601" s="294" t="str">
        <f>IF(F1458="","",F1458)</f>
        <v/>
      </c>
      <c r="G1601" s="295"/>
      <c r="H1601" s="296" t="str">
        <f>IF(F1459="","",F1459)</f>
        <v/>
      </c>
      <c r="I1601" s="296"/>
      <c r="J1601" s="296"/>
      <c r="K1601" s="296"/>
      <c r="L1601" s="296" t="str">
        <f>IF(F1457="","",F1457)</f>
        <v/>
      </c>
      <c r="M1601" s="296"/>
      <c r="N1601" s="296"/>
      <c r="O1601" s="296"/>
      <c r="P1601" s="297">
        <f>R1464</f>
        <v>0</v>
      </c>
      <c r="Q1601" s="297">
        <f>R1465</f>
        <v>0</v>
      </c>
      <c r="R1601" s="298">
        <f>H1476/1000</f>
        <v>0</v>
      </c>
      <c r="S1601" s="298"/>
    </row>
    <row r="1602" spans="1:19" ht="10.8" customHeight="1">
      <c r="A1602" s="1">
        <f t="shared" ref="A1602:B1602" si="1632">A1601</f>
        <v>1</v>
      </c>
      <c r="B1602" s="1">
        <f t="shared" si="1632"/>
        <v>1</v>
      </c>
      <c r="C1602" s="186"/>
      <c r="D1602" s="217"/>
      <c r="E1602" s="217"/>
      <c r="F1602" s="299" t="str">
        <f>IF(J1458="","",J1458)</f>
        <v/>
      </c>
      <c r="G1602" s="300"/>
      <c r="H1602" s="296"/>
      <c r="I1602" s="296"/>
      <c r="J1602" s="296"/>
      <c r="K1602" s="296"/>
      <c r="L1602" s="296"/>
      <c r="M1602" s="296"/>
      <c r="N1602" s="296"/>
      <c r="O1602" s="296"/>
      <c r="P1602" s="297"/>
      <c r="Q1602" s="297"/>
      <c r="R1602" s="298"/>
      <c r="S1602" s="298"/>
    </row>
  </sheetData>
  <sheetProtection sheet="1" objects="1" scenarios="1" selectLockedCells="1" autoFilter="0"/>
  <autoFilter ref="A1:X1602" xr:uid="{CC947708-9946-46CF-B296-1C8FEC695435}">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5613">
    <mergeCell ref="C81:C101"/>
    <mergeCell ref="D81:E82"/>
    <mergeCell ref="F81:G82"/>
    <mergeCell ref="H81:I82"/>
    <mergeCell ref="J81:M81"/>
    <mergeCell ref="N81:S82"/>
    <mergeCell ref="J82:K82"/>
    <mergeCell ref="D101:G101"/>
    <mergeCell ref="H101:I101"/>
    <mergeCell ref="J101:K101"/>
    <mergeCell ref="L101:M101"/>
    <mergeCell ref="N101:S101"/>
    <mergeCell ref="N99:S99"/>
    <mergeCell ref="D100:E100"/>
    <mergeCell ref="F100:G100"/>
    <mergeCell ref="H100:I100"/>
    <mergeCell ref="J100:K100"/>
    <mergeCell ref="L100:M100"/>
    <mergeCell ref="N100:S100"/>
    <mergeCell ref="D98:E99"/>
    <mergeCell ref="F98:G98"/>
    <mergeCell ref="H98:I98"/>
    <mergeCell ref="J98:K98"/>
    <mergeCell ref="L98:M98"/>
    <mergeCell ref="N98:S98"/>
    <mergeCell ref="F99:G99"/>
    <mergeCell ref="H99:I99"/>
    <mergeCell ref="J99:K99"/>
    <mergeCell ref="L99:M99"/>
    <mergeCell ref="L96:M96"/>
    <mergeCell ref="N96:S96"/>
    <mergeCell ref="D97:E97"/>
    <mergeCell ref="F97:G97"/>
    <mergeCell ref="H97:I97"/>
    <mergeCell ref="J97:K97"/>
    <mergeCell ref="L97:M97"/>
    <mergeCell ref="N97:S97"/>
    <mergeCell ref="D95:E96"/>
    <mergeCell ref="F95:G95"/>
    <mergeCell ref="H95:I95"/>
    <mergeCell ref="J95:K95"/>
    <mergeCell ref="L95:M95"/>
    <mergeCell ref="N95:S95"/>
    <mergeCell ref="F96:G96"/>
    <mergeCell ref="H96:I96"/>
    <mergeCell ref="J96:K96"/>
    <mergeCell ref="F91:G91"/>
    <mergeCell ref="H91:I91"/>
    <mergeCell ref="J91:K91"/>
    <mergeCell ref="L91:M91"/>
    <mergeCell ref="F93:G93"/>
    <mergeCell ref="H93:I93"/>
    <mergeCell ref="J93:K93"/>
    <mergeCell ref="L93:M93"/>
    <mergeCell ref="N93:S93"/>
    <mergeCell ref="D94:E94"/>
    <mergeCell ref="F94:G94"/>
    <mergeCell ref="H94:I94"/>
    <mergeCell ref="J94:K94"/>
    <mergeCell ref="L94:M94"/>
    <mergeCell ref="D91:E93"/>
    <mergeCell ref="N94:S94"/>
    <mergeCell ref="N91:S91"/>
    <mergeCell ref="F92:G92"/>
    <mergeCell ref="H92:I92"/>
    <mergeCell ref="J92:K92"/>
    <mergeCell ref="L92:M92"/>
    <mergeCell ref="N92:S92"/>
    <mergeCell ref="H89:I89"/>
    <mergeCell ref="J89:K89"/>
    <mergeCell ref="L89:M89"/>
    <mergeCell ref="N89:S89"/>
    <mergeCell ref="D87:E90"/>
    <mergeCell ref="F87:G87"/>
    <mergeCell ref="H87:I87"/>
    <mergeCell ref="J87:K87"/>
    <mergeCell ref="L87:M87"/>
    <mergeCell ref="N87:S87"/>
    <mergeCell ref="F88:G88"/>
    <mergeCell ref="H88:I88"/>
    <mergeCell ref="J88:K88"/>
    <mergeCell ref="L88:M88"/>
    <mergeCell ref="F90:G90"/>
    <mergeCell ref="H90:I90"/>
    <mergeCell ref="J90:K90"/>
    <mergeCell ref="L90:M90"/>
    <mergeCell ref="N90:S90"/>
    <mergeCell ref="N88:S88"/>
    <mergeCell ref="F89:G89"/>
    <mergeCell ref="L82:M82"/>
    <mergeCell ref="D83:E83"/>
    <mergeCell ref="F83:G83"/>
    <mergeCell ref="H83:I83"/>
    <mergeCell ref="J83:K83"/>
    <mergeCell ref="L83:M83"/>
    <mergeCell ref="N83:S83"/>
    <mergeCell ref="D84:E86"/>
    <mergeCell ref="F84:G84"/>
    <mergeCell ref="H84:I84"/>
    <mergeCell ref="J84:K84"/>
    <mergeCell ref="L84:M84"/>
    <mergeCell ref="N84:S84"/>
    <mergeCell ref="F85:G85"/>
    <mergeCell ref="H85:I85"/>
    <mergeCell ref="J85:K85"/>
    <mergeCell ref="L85:M85"/>
    <mergeCell ref="N85:S85"/>
    <mergeCell ref="F86:G86"/>
    <mergeCell ref="H86:I86"/>
    <mergeCell ref="J86:K86"/>
    <mergeCell ref="L86:M86"/>
    <mergeCell ref="N86:S86"/>
    <mergeCell ref="C75:C80"/>
    <mergeCell ref="D75:G75"/>
    <mergeCell ref="H75:I75"/>
    <mergeCell ref="J75:S75"/>
    <mergeCell ref="D76:G76"/>
    <mergeCell ref="H76:I76"/>
    <mergeCell ref="C66:E72"/>
    <mergeCell ref="F66:S72"/>
    <mergeCell ref="D79:G79"/>
    <mergeCell ref="H79:I79"/>
    <mergeCell ref="J79:S79"/>
    <mergeCell ref="D80:G80"/>
    <mergeCell ref="H80:I80"/>
    <mergeCell ref="J80:S80"/>
    <mergeCell ref="J76:S76"/>
    <mergeCell ref="D77:G77"/>
    <mergeCell ref="H77:I77"/>
    <mergeCell ref="J77:S77"/>
    <mergeCell ref="D78:G78"/>
    <mergeCell ref="H78:I78"/>
    <mergeCell ref="J78:S78"/>
    <mergeCell ref="L63:M63"/>
    <mergeCell ref="N63:O63"/>
    <mergeCell ref="P63:Q63"/>
    <mergeCell ref="R63:S63"/>
    <mergeCell ref="D64:E64"/>
    <mergeCell ref="D65:E65"/>
    <mergeCell ref="C61:C62"/>
    <mergeCell ref="D61:E61"/>
    <mergeCell ref="F61:S61"/>
    <mergeCell ref="D62:E62"/>
    <mergeCell ref="F62:S62"/>
    <mergeCell ref="C63:C65"/>
    <mergeCell ref="D63:E63"/>
    <mergeCell ref="F63:G63"/>
    <mergeCell ref="H63:I63"/>
    <mergeCell ref="J63:K63"/>
    <mergeCell ref="C74:D74"/>
    <mergeCell ref="Q74:S74"/>
    <mergeCell ref="C59:C60"/>
    <mergeCell ref="D59:E59"/>
    <mergeCell ref="F59:S59"/>
    <mergeCell ref="D60:E60"/>
    <mergeCell ref="F60:S60"/>
    <mergeCell ref="U59:X59"/>
    <mergeCell ref="C56:E56"/>
    <mergeCell ref="F56:L56"/>
    <mergeCell ref="M56:O56"/>
    <mergeCell ref="P56:S56"/>
    <mergeCell ref="C58:E58"/>
    <mergeCell ref="F58:H58"/>
    <mergeCell ref="J58:L58"/>
    <mergeCell ref="N58:P58"/>
    <mergeCell ref="R58:S58"/>
    <mergeCell ref="F57:S57"/>
    <mergeCell ref="C57:E57"/>
    <mergeCell ref="F49:G49"/>
    <mergeCell ref="H49:I49"/>
    <mergeCell ref="J49:K49"/>
    <mergeCell ref="L49:M49"/>
    <mergeCell ref="L46:M46"/>
    <mergeCell ref="N46:S46"/>
    <mergeCell ref="C1534:S1534"/>
    <mergeCell ref="C1535:S1535"/>
    <mergeCell ref="C52:E52"/>
    <mergeCell ref="C53:S53"/>
    <mergeCell ref="C54:D54"/>
    <mergeCell ref="C55:E55"/>
    <mergeCell ref="F55:G55"/>
    <mergeCell ref="D51:G51"/>
    <mergeCell ref="H51:I51"/>
    <mergeCell ref="J51:K51"/>
    <mergeCell ref="L51:M51"/>
    <mergeCell ref="N51:S51"/>
    <mergeCell ref="C1533:S1533"/>
    <mergeCell ref="C31:C51"/>
    <mergeCell ref="N49:S49"/>
    <mergeCell ref="D50:E50"/>
    <mergeCell ref="F50:G50"/>
    <mergeCell ref="H50:I50"/>
    <mergeCell ref="J50:K50"/>
    <mergeCell ref="L50:M50"/>
    <mergeCell ref="N50:S50"/>
    <mergeCell ref="D48:E49"/>
    <mergeCell ref="F48:G48"/>
    <mergeCell ref="H48:I48"/>
    <mergeCell ref="D47:E47"/>
    <mergeCell ref="F47:G47"/>
    <mergeCell ref="H47:I47"/>
    <mergeCell ref="J47:K47"/>
    <mergeCell ref="L47:M47"/>
    <mergeCell ref="N47:S47"/>
    <mergeCell ref="N44:S44"/>
    <mergeCell ref="D45:E46"/>
    <mergeCell ref="F45:G45"/>
    <mergeCell ref="H45:I45"/>
    <mergeCell ref="J45:K45"/>
    <mergeCell ref="L45:M45"/>
    <mergeCell ref="N45:S45"/>
    <mergeCell ref="F46:G46"/>
    <mergeCell ref="H46:I46"/>
    <mergeCell ref="J46:K46"/>
    <mergeCell ref="J48:K48"/>
    <mergeCell ref="L48:M48"/>
    <mergeCell ref="N48:S48"/>
    <mergeCell ref="F41:G41"/>
    <mergeCell ref="H41:I41"/>
    <mergeCell ref="J41:K41"/>
    <mergeCell ref="L41:M41"/>
    <mergeCell ref="F43:G43"/>
    <mergeCell ref="H43:I43"/>
    <mergeCell ref="J43:K43"/>
    <mergeCell ref="L43:M43"/>
    <mergeCell ref="N43:S43"/>
    <mergeCell ref="D44:E44"/>
    <mergeCell ref="F44:G44"/>
    <mergeCell ref="H44:I44"/>
    <mergeCell ref="J44:K44"/>
    <mergeCell ref="L44:M44"/>
    <mergeCell ref="D41:E43"/>
    <mergeCell ref="N41:S41"/>
    <mergeCell ref="F42:G42"/>
    <mergeCell ref="H42:I42"/>
    <mergeCell ref="J42:K42"/>
    <mergeCell ref="L42:M42"/>
    <mergeCell ref="N42:S42"/>
    <mergeCell ref="N38:S38"/>
    <mergeCell ref="F39:G39"/>
    <mergeCell ref="H39:I39"/>
    <mergeCell ref="J39:K39"/>
    <mergeCell ref="L39:M39"/>
    <mergeCell ref="N39:S39"/>
    <mergeCell ref="D37:E40"/>
    <mergeCell ref="F37:G37"/>
    <mergeCell ref="H37:I37"/>
    <mergeCell ref="J37:K37"/>
    <mergeCell ref="L37:M37"/>
    <mergeCell ref="N37:S37"/>
    <mergeCell ref="F38:G38"/>
    <mergeCell ref="H38:I38"/>
    <mergeCell ref="J38:K38"/>
    <mergeCell ref="L38:M38"/>
    <mergeCell ref="F40:G40"/>
    <mergeCell ref="H40:I40"/>
    <mergeCell ref="J40:K40"/>
    <mergeCell ref="L40:M40"/>
    <mergeCell ref="N40:S40"/>
    <mergeCell ref="L35:M35"/>
    <mergeCell ref="N35:S35"/>
    <mergeCell ref="F36:G36"/>
    <mergeCell ref="H36:I36"/>
    <mergeCell ref="J36:K36"/>
    <mergeCell ref="L36:M36"/>
    <mergeCell ref="N36:S36"/>
    <mergeCell ref="N33:S33"/>
    <mergeCell ref="D34:E36"/>
    <mergeCell ref="F34:G34"/>
    <mergeCell ref="H34:I34"/>
    <mergeCell ref="J34:K34"/>
    <mergeCell ref="L34:M34"/>
    <mergeCell ref="N34:S34"/>
    <mergeCell ref="F35:G35"/>
    <mergeCell ref="H35:I35"/>
    <mergeCell ref="J35:K35"/>
    <mergeCell ref="C24:D24"/>
    <mergeCell ref="Q24:S24"/>
    <mergeCell ref="C25:C30"/>
    <mergeCell ref="D25:G25"/>
    <mergeCell ref="H25:I25"/>
    <mergeCell ref="J25:S25"/>
    <mergeCell ref="D26:G26"/>
    <mergeCell ref="H26:I26"/>
    <mergeCell ref="J26:S26"/>
    <mergeCell ref="D27:G27"/>
    <mergeCell ref="L32:M32"/>
    <mergeCell ref="D33:E33"/>
    <mergeCell ref="F33:G33"/>
    <mergeCell ref="H33:I33"/>
    <mergeCell ref="J33:K33"/>
    <mergeCell ref="L33:M33"/>
    <mergeCell ref="D30:G30"/>
    <mergeCell ref="H30:I30"/>
    <mergeCell ref="J30:S30"/>
    <mergeCell ref="D31:E32"/>
    <mergeCell ref="F31:G32"/>
    <mergeCell ref="H31:I32"/>
    <mergeCell ref="J31:M31"/>
    <mergeCell ref="N31:S32"/>
    <mergeCell ref="J32:K32"/>
    <mergeCell ref="U9:X9"/>
    <mergeCell ref="C11:C12"/>
    <mergeCell ref="D11:E11"/>
    <mergeCell ref="F11:S11"/>
    <mergeCell ref="D12:E12"/>
    <mergeCell ref="F12:S12"/>
    <mergeCell ref="C8:E8"/>
    <mergeCell ref="F8:H8"/>
    <mergeCell ref="J8:L8"/>
    <mergeCell ref="N8:P8"/>
    <mergeCell ref="R8:S8"/>
    <mergeCell ref="C9:C10"/>
    <mergeCell ref="D9:E9"/>
    <mergeCell ref="F9:S9"/>
    <mergeCell ref="D10:E10"/>
    <mergeCell ref="F10:S10"/>
    <mergeCell ref="C7:E7"/>
    <mergeCell ref="F7:S7"/>
    <mergeCell ref="C1502:E1502"/>
    <mergeCell ref="C1503:S1503"/>
    <mergeCell ref="C2:E2"/>
    <mergeCell ref="C3:S3"/>
    <mergeCell ref="C4:D4"/>
    <mergeCell ref="C5:E5"/>
    <mergeCell ref="F5:G5"/>
    <mergeCell ref="C6:E6"/>
    <mergeCell ref="F6:L6"/>
    <mergeCell ref="M6:O6"/>
    <mergeCell ref="P6:S6"/>
    <mergeCell ref="N13:O13"/>
    <mergeCell ref="P13:Q13"/>
    <mergeCell ref="R13:S13"/>
    <mergeCell ref="D14:E14"/>
    <mergeCell ref="D15:E15"/>
    <mergeCell ref="C13:C15"/>
    <mergeCell ref="D13:E13"/>
    <mergeCell ref="F13:G13"/>
    <mergeCell ref="H13:I13"/>
    <mergeCell ref="J13:K13"/>
    <mergeCell ref="L13:M13"/>
    <mergeCell ref="C16:E22"/>
    <mergeCell ref="F16:S22"/>
    <mergeCell ref="H27:I27"/>
    <mergeCell ref="J27:S27"/>
    <mergeCell ref="D28:G28"/>
    <mergeCell ref="H28:I28"/>
    <mergeCell ref="J28:S28"/>
    <mergeCell ref="D29:G29"/>
    <mergeCell ref="H29:I29"/>
    <mergeCell ref="J29:S29"/>
    <mergeCell ref="C1505:D1505"/>
    <mergeCell ref="Q1505:S1505"/>
    <mergeCell ref="C1506:C1511"/>
    <mergeCell ref="D1506:G1506"/>
    <mergeCell ref="H1506:I1506"/>
    <mergeCell ref="J1506:S1506"/>
    <mergeCell ref="D1507:G1507"/>
    <mergeCell ref="H1507:I1507"/>
    <mergeCell ref="J1507:S1507"/>
    <mergeCell ref="D1508:G1508"/>
    <mergeCell ref="H1508:I1508"/>
    <mergeCell ref="J1508:S1508"/>
    <mergeCell ref="D1509:G1509"/>
    <mergeCell ref="H1509:I1509"/>
    <mergeCell ref="J1509:S1509"/>
    <mergeCell ref="D1510:G1510"/>
    <mergeCell ref="H1510:I1510"/>
    <mergeCell ref="J1510:S1510"/>
    <mergeCell ref="D1511:G1511"/>
    <mergeCell ref="H1511:I1511"/>
    <mergeCell ref="J1511:S1511"/>
    <mergeCell ref="C1512:C1532"/>
    <mergeCell ref="D1512:E1513"/>
    <mergeCell ref="F1512:G1513"/>
    <mergeCell ref="H1512:I1513"/>
    <mergeCell ref="J1512:M1512"/>
    <mergeCell ref="N1512:S1513"/>
    <mergeCell ref="J1513:K1513"/>
    <mergeCell ref="L1513:M1513"/>
    <mergeCell ref="D1514:E1514"/>
    <mergeCell ref="F1514:G1514"/>
    <mergeCell ref="H1514:I1514"/>
    <mergeCell ref="J1514:K1514"/>
    <mergeCell ref="L1514:M1514"/>
    <mergeCell ref="N1514:S1514"/>
    <mergeCell ref="D1515:E1517"/>
    <mergeCell ref="F1515:G1515"/>
    <mergeCell ref="H1515:I1515"/>
    <mergeCell ref="J1515:K1515"/>
    <mergeCell ref="L1515:M1515"/>
    <mergeCell ref="N1515:S1515"/>
    <mergeCell ref="F1516:G1516"/>
    <mergeCell ref="H1516:I1516"/>
    <mergeCell ref="J1516:K1516"/>
    <mergeCell ref="L1516:M1516"/>
    <mergeCell ref="N1524:S1524"/>
    <mergeCell ref="N1516:S1516"/>
    <mergeCell ref="F1517:G1517"/>
    <mergeCell ref="H1517:I1517"/>
    <mergeCell ref="J1517:K1517"/>
    <mergeCell ref="L1517:M1517"/>
    <mergeCell ref="N1517:S1517"/>
    <mergeCell ref="D1518:E1521"/>
    <mergeCell ref="F1518:G1518"/>
    <mergeCell ref="H1518:I1518"/>
    <mergeCell ref="J1518:K1518"/>
    <mergeCell ref="L1518:M1518"/>
    <mergeCell ref="N1518:S1518"/>
    <mergeCell ref="F1519:G1519"/>
    <mergeCell ref="H1519:I1519"/>
    <mergeCell ref="J1519:K1519"/>
    <mergeCell ref="L1519:M1519"/>
    <mergeCell ref="N1519:S1519"/>
    <mergeCell ref="F1520:G1520"/>
    <mergeCell ref="H1520:I1520"/>
    <mergeCell ref="J1520:K1520"/>
    <mergeCell ref="L1520:M1520"/>
    <mergeCell ref="N1520:S1520"/>
    <mergeCell ref="F1521:G1521"/>
    <mergeCell ref="H1521:I1521"/>
    <mergeCell ref="J1525:K1525"/>
    <mergeCell ref="L1525:M1525"/>
    <mergeCell ref="N1525:S1525"/>
    <mergeCell ref="D1526:E1527"/>
    <mergeCell ref="F1526:G1526"/>
    <mergeCell ref="H1526:I1526"/>
    <mergeCell ref="J1526:K1526"/>
    <mergeCell ref="L1526:M1526"/>
    <mergeCell ref="N1526:S1526"/>
    <mergeCell ref="F1527:G1527"/>
    <mergeCell ref="H1527:I1527"/>
    <mergeCell ref="J1527:K1527"/>
    <mergeCell ref="L1527:M1527"/>
    <mergeCell ref="N1527:S1527"/>
    <mergeCell ref="J1521:K1521"/>
    <mergeCell ref="L1521:M1521"/>
    <mergeCell ref="N1521:S1521"/>
    <mergeCell ref="D1522:E1524"/>
    <mergeCell ref="F1522:G1522"/>
    <mergeCell ref="H1522:I1522"/>
    <mergeCell ref="J1522:K1522"/>
    <mergeCell ref="L1522:M1522"/>
    <mergeCell ref="N1522:S1522"/>
    <mergeCell ref="F1523:G1523"/>
    <mergeCell ref="H1523:I1523"/>
    <mergeCell ref="J1523:K1523"/>
    <mergeCell ref="L1523:M1523"/>
    <mergeCell ref="N1523:S1523"/>
    <mergeCell ref="F1524:G1524"/>
    <mergeCell ref="H1524:I1524"/>
    <mergeCell ref="J1524:K1524"/>
    <mergeCell ref="L1524:M1524"/>
    <mergeCell ref="C1:S1"/>
    <mergeCell ref="D1531:E1531"/>
    <mergeCell ref="F1531:G1531"/>
    <mergeCell ref="H1531:I1531"/>
    <mergeCell ref="J1531:K1531"/>
    <mergeCell ref="L1531:M1531"/>
    <mergeCell ref="N1531:S1531"/>
    <mergeCell ref="D1532:G1532"/>
    <mergeCell ref="H1532:I1532"/>
    <mergeCell ref="J1532:K1532"/>
    <mergeCell ref="L1532:M1532"/>
    <mergeCell ref="N1532:S1532"/>
    <mergeCell ref="D1528:E1528"/>
    <mergeCell ref="F1528:G1528"/>
    <mergeCell ref="H1528:I1528"/>
    <mergeCell ref="J1528:K1528"/>
    <mergeCell ref="L1528:M1528"/>
    <mergeCell ref="N1528:S1528"/>
    <mergeCell ref="D1529:E1530"/>
    <mergeCell ref="F1529:G1529"/>
    <mergeCell ref="H1529:I1529"/>
    <mergeCell ref="J1529:K1529"/>
    <mergeCell ref="L1529:M1529"/>
    <mergeCell ref="N1529:S1529"/>
    <mergeCell ref="F1530:G1530"/>
    <mergeCell ref="H1530:I1530"/>
    <mergeCell ref="J1530:K1530"/>
    <mergeCell ref="L1530:M1530"/>
    <mergeCell ref="N1530:S1530"/>
    <mergeCell ref="D1525:E1525"/>
    <mergeCell ref="F1525:G1525"/>
    <mergeCell ref="H1525:I1525"/>
    <mergeCell ref="C107:E107"/>
    <mergeCell ref="F107:S107"/>
    <mergeCell ref="C108:E108"/>
    <mergeCell ref="F108:H108"/>
    <mergeCell ref="J108:L108"/>
    <mergeCell ref="N108:P108"/>
    <mergeCell ref="R108:S108"/>
    <mergeCell ref="C109:C110"/>
    <mergeCell ref="D109:E109"/>
    <mergeCell ref="F109:S109"/>
    <mergeCell ref="C102:E102"/>
    <mergeCell ref="C103:S103"/>
    <mergeCell ref="C104:D104"/>
    <mergeCell ref="C105:E105"/>
    <mergeCell ref="F105:G105"/>
    <mergeCell ref="C106:E106"/>
    <mergeCell ref="F106:L106"/>
    <mergeCell ref="M106:O106"/>
    <mergeCell ref="P106:S106"/>
    <mergeCell ref="U109:X109"/>
    <mergeCell ref="D110:E110"/>
    <mergeCell ref="F110:S110"/>
    <mergeCell ref="C111:C112"/>
    <mergeCell ref="D111:E111"/>
    <mergeCell ref="F111:S111"/>
    <mergeCell ref="D112:E112"/>
    <mergeCell ref="F112:S112"/>
    <mergeCell ref="C113:C115"/>
    <mergeCell ref="D113:E113"/>
    <mergeCell ref="F113:G113"/>
    <mergeCell ref="H113:I113"/>
    <mergeCell ref="J113:K113"/>
    <mergeCell ref="L113:M113"/>
    <mergeCell ref="N113:O113"/>
    <mergeCell ref="P113:Q113"/>
    <mergeCell ref="R113:S113"/>
    <mergeCell ref="D114:E114"/>
    <mergeCell ref="D115:E115"/>
    <mergeCell ref="C116:E122"/>
    <mergeCell ref="F116:S122"/>
    <mergeCell ref="C124:D124"/>
    <mergeCell ref="Q124:S124"/>
    <mergeCell ref="C125:C130"/>
    <mergeCell ref="D125:G125"/>
    <mergeCell ref="H125:I125"/>
    <mergeCell ref="J125:S125"/>
    <mergeCell ref="D126:G126"/>
    <mergeCell ref="H126:I126"/>
    <mergeCell ref="J126:S126"/>
    <mergeCell ref="D127:G127"/>
    <mergeCell ref="H127:I127"/>
    <mergeCell ref="J127:S127"/>
    <mergeCell ref="D128:G128"/>
    <mergeCell ref="H128:I128"/>
    <mergeCell ref="J128:S128"/>
    <mergeCell ref="D129:G129"/>
    <mergeCell ref="H129:I129"/>
    <mergeCell ref="J129:S129"/>
    <mergeCell ref="D130:G130"/>
    <mergeCell ref="H130:I130"/>
    <mergeCell ref="J130:S130"/>
    <mergeCell ref="L139:M139"/>
    <mergeCell ref="N139:S139"/>
    <mergeCell ref="F140:G140"/>
    <mergeCell ref="H140:I140"/>
    <mergeCell ref="J140:K140"/>
    <mergeCell ref="L140:M140"/>
    <mergeCell ref="N140:S140"/>
    <mergeCell ref="D133:E133"/>
    <mergeCell ref="F133:G133"/>
    <mergeCell ref="H133:I133"/>
    <mergeCell ref="J133:K133"/>
    <mergeCell ref="L133:M133"/>
    <mergeCell ref="N133:S133"/>
    <mergeCell ref="D134:E136"/>
    <mergeCell ref="F134:G134"/>
    <mergeCell ref="H134:I134"/>
    <mergeCell ref="J134:K134"/>
    <mergeCell ref="L134:M134"/>
    <mergeCell ref="N134:S134"/>
    <mergeCell ref="F135:G135"/>
    <mergeCell ref="H135:I135"/>
    <mergeCell ref="J135:K135"/>
    <mergeCell ref="L135:M135"/>
    <mergeCell ref="N142:S142"/>
    <mergeCell ref="F143:G143"/>
    <mergeCell ref="H143:I143"/>
    <mergeCell ref="J143:K143"/>
    <mergeCell ref="L143:M143"/>
    <mergeCell ref="N143:S143"/>
    <mergeCell ref="D144:E144"/>
    <mergeCell ref="F144:G144"/>
    <mergeCell ref="H144:I144"/>
    <mergeCell ref="J144:K144"/>
    <mergeCell ref="L144:M144"/>
    <mergeCell ref="N144:S144"/>
    <mergeCell ref="N135:S135"/>
    <mergeCell ref="F136:G136"/>
    <mergeCell ref="H136:I136"/>
    <mergeCell ref="J136:K136"/>
    <mergeCell ref="L136:M136"/>
    <mergeCell ref="N136:S136"/>
    <mergeCell ref="D137:E140"/>
    <mergeCell ref="F137:G137"/>
    <mergeCell ref="H137:I137"/>
    <mergeCell ref="J137:K137"/>
    <mergeCell ref="L137:M137"/>
    <mergeCell ref="N137:S137"/>
    <mergeCell ref="F138:G138"/>
    <mergeCell ref="H138:I138"/>
    <mergeCell ref="J138:K138"/>
    <mergeCell ref="L138:M138"/>
    <mergeCell ref="N138:S138"/>
    <mergeCell ref="F139:G139"/>
    <mergeCell ref="H139:I139"/>
    <mergeCell ref="J139:K139"/>
    <mergeCell ref="C157:E157"/>
    <mergeCell ref="F157:S157"/>
    <mergeCell ref="C158:E158"/>
    <mergeCell ref="F158:H158"/>
    <mergeCell ref="J158:L158"/>
    <mergeCell ref="N158:P158"/>
    <mergeCell ref="R158:S158"/>
    <mergeCell ref="D145:E146"/>
    <mergeCell ref="F145:G145"/>
    <mergeCell ref="H145:I145"/>
    <mergeCell ref="J145:K145"/>
    <mergeCell ref="L145:M145"/>
    <mergeCell ref="N145:S145"/>
    <mergeCell ref="F146:G146"/>
    <mergeCell ref="H146:I146"/>
    <mergeCell ref="J146:K146"/>
    <mergeCell ref="L146:M146"/>
    <mergeCell ref="N146:S146"/>
    <mergeCell ref="D147:E147"/>
    <mergeCell ref="F147:G147"/>
    <mergeCell ref="H147:I147"/>
    <mergeCell ref="J147:K147"/>
    <mergeCell ref="L147:M147"/>
    <mergeCell ref="N147:S147"/>
    <mergeCell ref="D150:E150"/>
    <mergeCell ref="F150:G150"/>
    <mergeCell ref="H150:I150"/>
    <mergeCell ref="J150:K150"/>
    <mergeCell ref="L150:M150"/>
    <mergeCell ref="N150:S150"/>
    <mergeCell ref="D151:G151"/>
    <mergeCell ref="H151:I151"/>
    <mergeCell ref="J151:K151"/>
    <mergeCell ref="L151:M151"/>
    <mergeCell ref="N151:S151"/>
    <mergeCell ref="C131:C151"/>
    <mergeCell ref="D131:E132"/>
    <mergeCell ref="F131:G132"/>
    <mergeCell ref="H131:I132"/>
    <mergeCell ref="J131:M131"/>
    <mergeCell ref="N131:S132"/>
    <mergeCell ref="J132:K132"/>
    <mergeCell ref="L132:M132"/>
    <mergeCell ref="D148:E149"/>
    <mergeCell ref="F148:G148"/>
    <mergeCell ref="H148:I148"/>
    <mergeCell ref="J148:K148"/>
    <mergeCell ref="L148:M148"/>
    <mergeCell ref="N148:S148"/>
    <mergeCell ref="F149:G149"/>
    <mergeCell ref="H149:I149"/>
    <mergeCell ref="J149:K149"/>
    <mergeCell ref="L149:M149"/>
    <mergeCell ref="N149:S149"/>
    <mergeCell ref="D141:E143"/>
    <mergeCell ref="F141:G141"/>
    <mergeCell ref="H141:I141"/>
    <mergeCell ref="J141:K141"/>
    <mergeCell ref="L141:M141"/>
    <mergeCell ref="N141:S141"/>
    <mergeCell ref="F142:G142"/>
    <mergeCell ref="H142:I142"/>
    <mergeCell ref="J142:K142"/>
    <mergeCell ref="L142:M142"/>
    <mergeCell ref="U159:X159"/>
    <mergeCell ref="D160:E160"/>
    <mergeCell ref="F160:S160"/>
    <mergeCell ref="C161:C162"/>
    <mergeCell ref="D161:E161"/>
    <mergeCell ref="F161:S161"/>
    <mergeCell ref="D162:E162"/>
    <mergeCell ref="F162:S162"/>
    <mergeCell ref="C163:C165"/>
    <mergeCell ref="D163:E163"/>
    <mergeCell ref="F163:G163"/>
    <mergeCell ref="H163:I163"/>
    <mergeCell ref="J163:K163"/>
    <mergeCell ref="L163:M163"/>
    <mergeCell ref="N163:O163"/>
    <mergeCell ref="P163:Q163"/>
    <mergeCell ref="R163:S163"/>
    <mergeCell ref="D164:E164"/>
    <mergeCell ref="D165:E165"/>
    <mergeCell ref="C159:C160"/>
    <mergeCell ref="D159:E159"/>
    <mergeCell ref="F159:S159"/>
    <mergeCell ref="C166:E172"/>
    <mergeCell ref="F166:S172"/>
    <mergeCell ref="C174:D174"/>
    <mergeCell ref="Q174:S174"/>
    <mergeCell ref="C175:C180"/>
    <mergeCell ref="D175:G175"/>
    <mergeCell ref="H175:I175"/>
    <mergeCell ref="J175:S175"/>
    <mergeCell ref="D176:G176"/>
    <mergeCell ref="H176:I176"/>
    <mergeCell ref="J176:S176"/>
    <mergeCell ref="D177:G177"/>
    <mergeCell ref="H177:I177"/>
    <mergeCell ref="J177:S177"/>
    <mergeCell ref="D178:G178"/>
    <mergeCell ref="H178:I178"/>
    <mergeCell ref="J178:S178"/>
    <mergeCell ref="D179:G179"/>
    <mergeCell ref="H179:I179"/>
    <mergeCell ref="J179:S179"/>
    <mergeCell ref="D180:G180"/>
    <mergeCell ref="H180:I180"/>
    <mergeCell ref="J180:S180"/>
    <mergeCell ref="L188:M188"/>
    <mergeCell ref="N188:S188"/>
    <mergeCell ref="F189:G189"/>
    <mergeCell ref="H189:I189"/>
    <mergeCell ref="J189:K189"/>
    <mergeCell ref="L189:M189"/>
    <mergeCell ref="N189:S189"/>
    <mergeCell ref="F190:G190"/>
    <mergeCell ref="H190:I190"/>
    <mergeCell ref="J190:K190"/>
    <mergeCell ref="L190:M190"/>
    <mergeCell ref="N190:S190"/>
    <mergeCell ref="D183:E183"/>
    <mergeCell ref="F183:G183"/>
    <mergeCell ref="H183:I183"/>
    <mergeCell ref="J183:K183"/>
    <mergeCell ref="L183:M183"/>
    <mergeCell ref="N183:S183"/>
    <mergeCell ref="D184:E186"/>
    <mergeCell ref="F184:G184"/>
    <mergeCell ref="H184:I184"/>
    <mergeCell ref="J184:K184"/>
    <mergeCell ref="L184:M184"/>
    <mergeCell ref="N184:S184"/>
    <mergeCell ref="F185:G185"/>
    <mergeCell ref="H185:I185"/>
    <mergeCell ref="J185:K185"/>
    <mergeCell ref="L185:M185"/>
    <mergeCell ref="H197:I197"/>
    <mergeCell ref="J197:K197"/>
    <mergeCell ref="L197:M197"/>
    <mergeCell ref="N197:S197"/>
    <mergeCell ref="D191:E193"/>
    <mergeCell ref="F191:G191"/>
    <mergeCell ref="H191:I191"/>
    <mergeCell ref="J191:K191"/>
    <mergeCell ref="L191:M191"/>
    <mergeCell ref="N191:S191"/>
    <mergeCell ref="F192:G192"/>
    <mergeCell ref="H192:I192"/>
    <mergeCell ref="J192:K192"/>
    <mergeCell ref="L192:M192"/>
    <mergeCell ref="N192:S192"/>
    <mergeCell ref="F193:G193"/>
    <mergeCell ref="H193:I193"/>
    <mergeCell ref="J193:K193"/>
    <mergeCell ref="L193:M193"/>
    <mergeCell ref="N193:S193"/>
    <mergeCell ref="D194:E194"/>
    <mergeCell ref="F194:G194"/>
    <mergeCell ref="H194:I194"/>
    <mergeCell ref="J194:K194"/>
    <mergeCell ref="L194:M194"/>
    <mergeCell ref="N194:S194"/>
    <mergeCell ref="D197:E197"/>
    <mergeCell ref="F197:G197"/>
    <mergeCell ref="P206:S206"/>
    <mergeCell ref="D198:E199"/>
    <mergeCell ref="F198:G198"/>
    <mergeCell ref="H198:I198"/>
    <mergeCell ref="J198:K198"/>
    <mergeCell ref="L198:M198"/>
    <mergeCell ref="N198:S198"/>
    <mergeCell ref="F199:G199"/>
    <mergeCell ref="H199:I199"/>
    <mergeCell ref="J199:K199"/>
    <mergeCell ref="L199:M199"/>
    <mergeCell ref="N199:S199"/>
    <mergeCell ref="C207:E207"/>
    <mergeCell ref="F207:S207"/>
    <mergeCell ref="C208:E208"/>
    <mergeCell ref="F208:H208"/>
    <mergeCell ref="J208:L208"/>
    <mergeCell ref="N208:P208"/>
    <mergeCell ref="R208:S208"/>
    <mergeCell ref="D200:E200"/>
    <mergeCell ref="F200:G200"/>
    <mergeCell ref="H200:I200"/>
    <mergeCell ref="J200:K200"/>
    <mergeCell ref="L200:M200"/>
    <mergeCell ref="N200:S200"/>
    <mergeCell ref="D201:G201"/>
    <mergeCell ref="H201:I201"/>
    <mergeCell ref="J201:K201"/>
    <mergeCell ref="L201:M201"/>
    <mergeCell ref="N201:S201"/>
    <mergeCell ref="C181:C201"/>
    <mergeCell ref="D181:E182"/>
    <mergeCell ref="F181:G182"/>
    <mergeCell ref="H181:I182"/>
    <mergeCell ref="J181:M181"/>
    <mergeCell ref="N181:S182"/>
    <mergeCell ref="J182:K182"/>
    <mergeCell ref="L182:M182"/>
    <mergeCell ref="D195:E196"/>
    <mergeCell ref="F195:G195"/>
    <mergeCell ref="H195:I195"/>
    <mergeCell ref="J195:K195"/>
    <mergeCell ref="L195:M195"/>
    <mergeCell ref="N195:S195"/>
    <mergeCell ref="F196:G196"/>
    <mergeCell ref="H196:I196"/>
    <mergeCell ref="J196:K196"/>
    <mergeCell ref="L196:M196"/>
    <mergeCell ref="N196:S196"/>
    <mergeCell ref="N185:S185"/>
    <mergeCell ref="F186:G186"/>
    <mergeCell ref="H186:I186"/>
    <mergeCell ref="J186:K186"/>
    <mergeCell ref="L186:M186"/>
    <mergeCell ref="N186:S186"/>
    <mergeCell ref="D187:E190"/>
    <mergeCell ref="F187:G187"/>
    <mergeCell ref="H187:I187"/>
    <mergeCell ref="J187:K187"/>
    <mergeCell ref="L187:M187"/>
    <mergeCell ref="N187:S187"/>
    <mergeCell ref="F188:G188"/>
    <mergeCell ref="H188:I188"/>
    <mergeCell ref="J188:K188"/>
    <mergeCell ref="U209:X209"/>
    <mergeCell ref="D210:E210"/>
    <mergeCell ref="F210:S210"/>
    <mergeCell ref="C211:C212"/>
    <mergeCell ref="D211:E211"/>
    <mergeCell ref="F211:S211"/>
    <mergeCell ref="D212:E212"/>
    <mergeCell ref="F212:S212"/>
    <mergeCell ref="C213:C215"/>
    <mergeCell ref="D213:E213"/>
    <mergeCell ref="F213:G213"/>
    <mergeCell ref="H213:I213"/>
    <mergeCell ref="J213:K213"/>
    <mergeCell ref="L213:M213"/>
    <mergeCell ref="N213:O213"/>
    <mergeCell ref="P213:Q213"/>
    <mergeCell ref="R213:S213"/>
    <mergeCell ref="D214:E214"/>
    <mergeCell ref="D215:E215"/>
    <mergeCell ref="C209:C210"/>
    <mergeCell ref="D209:E209"/>
    <mergeCell ref="F209:S209"/>
    <mergeCell ref="C216:E222"/>
    <mergeCell ref="F216:S222"/>
    <mergeCell ref="C224:D224"/>
    <mergeCell ref="Q224:S224"/>
    <mergeCell ref="C225:C230"/>
    <mergeCell ref="D225:G225"/>
    <mergeCell ref="H225:I225"/>
    <mergeCell ref="J225:S225"/>
    <mergeCell ref="D226:G226"/>
    <mergeCell ref="H226:I226"/>
    <mergeCell ref="J226:S226"/>
    <mergeCell ref="D227:G227"/>
    <mergeCell ref="H227:I227"/>
    <mergeCell ref="J227:S227"/>
    <mergeCell ref="D228:G228"/>
    <mergeCell ref="H228:I228"/>
    <mergeCell ref="J228:S228"/>
    <mergeCell ref="D229:G229"/>
    <mergeCell ref="H229:I229"/>
    <mergeCell ref="J229:S229"/>
    <mergeCell ref="D230:G230"/>
    <mergeCell ref="H230:I230"/>
    <mergeCell ref="J230:S230"/>
    <mergeCell ref="J238:K238"/>
    <mergeCell ref="L238:M238"/>
    <mergeCell ref="N238:S238"/>
    <mergeCell ref="F239:G239"/>
    <mergeCell ref="H239:I239"/>
    <mergeCell ref="J239:K239"/>
    <mergeCell ref="L239:M239"/>
    <mergeCell ref="N239:S239"/>
    <mergeCell ref="F240:G240"/>
    <mergeCell ref="H240:I240"/>
    <mergeCell ref="J240:K240"/>
    <mergeCell ref="L240:M240"/>
    <mergeCell ref="N240:S240"/>
    <mergeCell ref="D233:E233"/>
    <mergeCell ref="F233:G233"/>
    <mergeCell ref="H233:I233"/>
    <mergeCell ref="J233:K233"/>
    <mergeCell ref="L233:M233"/>
    <mergeCell ref="N233:S233"/>
    <mergeCell ref="D234:E236"/>
    <mergeCell ref="F234:G234"/>
    <mergeCell ref="H234:I234"/>
    <mergeCell ref="J234:K234"/>
    <mergeCell ref="L234:M234"/>
    <mergeCell ref="N234:S234"/>
    <mergeCell ref="F235:G235"/>
    <mergeCell ref="H235:I235"/>
    <mergeCell ref="J235:K235"/>
    <mergeCell ref="L235:M235"/>
    <mergeCell ref="H247:I247"/>
    <mergeCell ref="J247:K247"/>
    <mergeCell ref="L247:M247"/>
    <mergeCell ref="N247:S247"/>
    <mergeCell ref="D241:E243"/>
    <mergeCell ref="F241:G241"/>
    <mergeCell ref="H241:I241"/>
    <mergeCell ref="J241:K241"/>
    <mergeCell ref="L241:M241"/>
    <mergeCell ref="N241:S241"/>
    <mergeCell ref="F242:G242"/>
    <mergeCell ref="H242:I242"/>
    <mergeCell ref="J242:K242"/>
    <mergeCell ref="L242:M242"/>
    <mergeCell ref="N242:S242"/>
    <mergeCell ref="F243:G243"/>
    <mergeCell ref="H243:I243"/>
    <mergeCell ref="J243:K243"/>
    <mergeCell ref="L243:M243"/>
    <mergeCell ref="N243:S243"/>
    <mergeCell ref="D244:E244"/>
    <mergeCell ref="F244:G244"/>
    <mergeCell ref="H244:I244"/>
    <mergeCell ref="J244:K244"/>
    <mergeCell ref="L244:M244"/>
    <mergeCell ref="N244:S244"/>
    <mergeCell ref="D247:E247"/>
    <mergeCell ref="F247:G247"/>
    <mergeCell ref="C252:E252"/>
    <mergeCell ref="C253:S253"/>
    <mergeCell ref="D248:E249"/>
    <mergeCell ref="F248:G248"/>
    <mergeCell ref="H248:I248"/>
    <mergeCell ref="J248:K248"/>
    <mergeCell ref="L248:M248"/>
    <mergeCell ref="N248:S248"/>
    <mergeCell ref="F249:G249"/>
    <mergeCell ref="H249:I249"/>
    <mergeCell ref="J249:K249"/>
    <mergeCell ref="L249:M249"/>
    <mergeCell ref="N249:S249"/>
    <mergeCell ref="C257:E257"/>
    <mergeCell ref="F257:S257"/>
    <mergeCell ref="C258:E258"/>
    <mergeCell ref="F258:H258"/>
    <mergeCell ref="J258:L258"/>
    <mergeCell ref="N258:P258"/>
    <mergeCell ref="R258:S258"/>
    <mergeCell ref="D250:E250"/>
    <mergeCell ref="F250:G250"/>
    <mergeCell ref="H250:I250"/>
    <mergeCell ref="J250:K250"/>
    <mergeCell ref="L250:M250"/>
    <mergeCell ref="N250:S250"/>
    <mergeCell ref="D251:G251"/>
    <mergeCell ref="H251:I251"/>
    <mergeCell ref="J251:K251"/>
    <mergeCell ref="L251:M251"/>
    <mergeCell ref="N251:S251"/>
    <mergeCell ref="C231:C251"/>
    <mergeCell ref="D231:E232"/>
    <mergeCell ref="F231:G232"/>
    <mergeCell ref="H231:I232"/>
    <mergeCell ref="J231:M231"/>
    <mergeCell ref="N231:S232"/>
    <mergeCell ref="J232:K232"/>
    <mergeCell ref="L232:M232"/>
    <mergeCell ref="D245:E246"/>
    <mergeCell ref="F245:G245"/>
    <mergeCell ref="H245:I245"/>
    <mergeCell ref="J245:K245"/>
    <mergeCell ref="L245:M245"/>
    <mergeCell ref="N245:S245"/>
    <mergeCell ref="F246:G246"/>
    <mergeCell ref="H246:I246"/>
    <mergeCell ref="J246:K246"/>
    <mergeCell ref="L246:M246"/>
    <mergeCell ref="N246:S246"/>
    <mergeCell ref="N235:S235"/>
    <mergeCell ref="F236:G236"/>
    <mergeCell ref="H236:I236"/>
    <mergeCell ref="J236:K236"/>
    <mergeCell ref="L236:M236"/>
    <mergeCell ref="N236:S236"/>
    <mergeCell ref="D237:E240"/>
    <mergeCell ref="F237:G237"/>
    <mergeCell ref="H237:I237"/>
    <mergeCell ref="J237:K237"/>
    <mergeCell ref="L237:M237"/>
    <mergeCell ref="N237:S237"/>
    <mergeCell ref="F238:G238"/>
    <mergeCell ref="H238:I238"/>
    <mergeCell ref="U259:X259"/>
    <mergeCell ref="D260:E260"/>
    <mergeCell ref="F260:S260"/>
    <mergeCell ref="C261:C262"/>
    <mergeCell ref="D261:E261"/>
    <mergeCell ref="F261:S261"/>
    <mergeCell ref="D262:E262"/>
    <mergeCell ref="F262:S262"/>
    <mergeCell ref="C263:C265"/>
    <mergeCell ref="D263:E263"/>
    <mergeCell ref="F263:G263"/>
    <mergeCell ref="H263:I263"/>
    <mergeCell ref="J263:K263"/>
    <mergeCell ref="L263:M263"/>
    <mergeCell ref="N263:O263"/>
    <mergeCell ref="P263:Q263"/>
    <mergeCell ref="R263:S263"/>
    <mergeCell ref="D264:E264"/>
    <mergeCell ref="D265:E265"/>
    <mergeCell ref="C259:C260"/>
    <mergeCell ref="D259:E259"/>
    <mergeCell ref="F259:S259"/>
    <mergeCell ref="C266:E272"/>
    <mergeCell ref="F266:S272"/>
    <mergeCell ref="C274:D274"/>
    <mergeCell ref="Q274:S274"/>
    <mergeCell ref="C275:C280"/>
    <mergeCell ref="D275:G275"/>
    <mergeCell ref="H275:I275"/>
    <mergeCell ref="J275:S275"/>
    <mergeCell ref="D276:G276"/>
    <mergeCell ref="H276:I276"/>
    <mergeCell ref="J276:S276"/>
    <mergeCell ref="D277:G277"/>
    <mergeCell ref="H277:I277"/>
    <mergeCell ref="J277:S277"/>
    <mergeCell ref="D278:G278"/>
    <mergeCell ref="H278:I278"/>
    <mergeCell ref="J278:S278"/>
    <mergeCell ref="D279:G279"/>
    <mergeCell ref="H279:I279"/>
    <mergeCell ref="J279:S279"/>
    <mergeCell ref="D280:G280"/>
    <mergeCell ref="H280:I280"/>
    <mergeCell ref="J280:S280"/>
    <mergeCell ref="N290:S290"/>
    <mergeCell ref="D283:E283"/>
    <mergeCell ref="F283:G283"/>
    <mergeCell ref="H283:I283"/>
    <mergeCell ref="J283:K283"/>
    <mergeCell ref="L283:M283"/>
    <mergeCell ref="N283:S283"/>
    <mergeCell ref="D284:E286"/>
    <mergeCell ref="F284:G284"/>
    <mergeCell ref="H284:I284"/>
    <mergeCell ref="J284:K284"/>
    <mergeCell ref="L284:M284"/>
    <mergeCell ref="N284:S284"/>
    <mergeCell ref="F285:G285"/>
    <mergeCell ref="H285:I285"/>
    <mergeCell ref="J285:K285"/>
    <mergeCell ref="L285:M285"/>
    <mergeCell ref="D294:E294"/>
    <mergeCell ref="F294:G294"/>
    <mergeCell ref="H294:I294"/>
    <mergeCell ref="J294:K294"/>
    <mergeCell ref="L294:M294"/>
    <mergeCell ref="N294:S294"/>
    <mergeCell ref="N285:S285"/>
    <mergeCell ref="F286:G286"/>
    <mergeCell ref="H286:I286"/>
    <mergeCell ref="J286:K286"/>
    <mergeCell ref="L286:M286"/>
    <mergeCell ref="N286:S286"/>
    <mergeCell ref="D287:E290"/>
    <mergeCell ref="F287:G287"/>
    <mergeCell ref="H287:I287"/>
    <mergeCell ref="J287:K287"/>
    <mergeCell ref="L287:M287"/>
    <mergeCell ref="N287:S287"/>
    <mergeCell ref="F288:G288"/>
    <mergeCell ref="H288:I288"/>
    <mergeCell ref="J288:K288"/>
    <mergeCell ref="L288:M288"/>
    <mergeCell ref="N288:S288"/>
    <mergeCell ref="F289:G289"/>
    <mergeCell ref="H289:I289"/>
    <mergeCell ref="J289:K289"/>
    <mergeCell ref="L289:M289"/>
    <mergeCell ref="N289:S289"/>
    <mergeCell ref="F290:G290"/>
    <mergeCell ref="H290:I290"/>
    <mergeCell ref="J290:K290"/>
    <mergeCell ref="L290:M290"/>
    <mergeCell ref="C307:E307"/>
    <mergeCell ref="F307:S307"/>
    <mergeCell ref="C308:E308"/>
    <mergeCell ref="F308:H308"/>
    <mergeCell ref="J308:L308"/>
    <mergeCell ref="N308:P308"/>
    <mergeCell ref="R308:S308"/>
    <mergeCell ref="D295:E296"/>
    <mergeCell ref="F295:G295"/>
    <mergeCell ref="H295:I295"/>
    <mergeCell ref="J295:K295"/>
    <mergeCell ref="L295:M295"/>
    <mergeCell ref="N295:S295"/>
    <mergeCell ref="F296:G296"/>
    <mergeCell ref="H296:I296"/>
    <mergeCell ref="J296:K296"/>
    <mergeCell ref="L296:M296"/>
    <mergeCell ref="N296:S296"/>
    <mergeCell ref="D297:E297"/>
    <mergeCell ref="F297:G297"/>
    <mergeCell ref="H297:I297"/>
    <mergeCell ref="J297:K297"/>
    <mergeCell ref="L297:M297"/>
    <mergeCell ref="N297:S297"/>
    <mergeCell ref="D300:E300"/>
    <mergeCell ref="F300:G300"/>
    <mergeCell ref="H300:I300"/>
    <mergeCell ref="J300:K300"/>
    <mergeCell ref="L300:M300"/>
    <mergeCell ref="N300:S300"/>
    <mergeCell ref="D301:G301"/>
    <mergeCell ref="H301:I301"/>
    <mergeCell ref="H281:I282"/>
    <mergeCell ref="J281:M281"/>
    <mergeCell ref="N281:S282"/>
    <mergeCell ref="J282:K282"/>
    <mergeCell ref="L282:M282"/>
    <mergeCell ref="D298:E299"/>
    <mergeCell ref="F298:G298"/>
    <mergeCell ref="H298:I298"/>
    <mergeCell ref="J298:K298"/>
    <mergeCell ref="L298:M298"/>
    <mergeCell ref="N298:S298"/>
    <mergeCell ref="F299:G299"/>
    <mergeCell ref="H299:I299"/>
    <mergeCell ref="J299:K299"/>
    <mergeCell ref="L299:M299"/>
    <mergeCell ref="N299:S299"/>
    <mergeCell ref="D291:E293"/>
    <mergeCell ref="F291:G291"/>
    <mergeCell ref="H291:I291"/>
    <mergeCell ref="J291:K291"/>
    <mergeCell ref="L291:M291"/>
    <mergeCell ref="N291:S291"/>
    <mergeCell ref="F292:G292"/>
    <mergeCell ref="H292:I292"/>
    <mergeCell ref="J292:K292"/>
    <mergeCell ref="L292:M292"/>
    <mergeCell ref="N292:S292"/>
    <mergeCell ref="F293:G293"/>
    <mergeCell ref="H293:I293"/>
    <mergeCell ref="J293:K293"/>
    <mergeCell ref="L293:M293"/>
    <mergeCell ref="N293:S293"/>
    <mergeCell ref="U309:X309"/>
    <mergeCell ref="D310:E310"/>
    <mergeCell ref="F310:S310"/>
    <mergeCell ref="C311:C312"/>
    <mergeCell ref="D311:E311"/>
    <mergeCell ref="F311:S311"/>
    <mergeCell ref="D312:E312"/>
    <mergeCell ref="F312:S312"/>
    <mergeCell ref="C313:C315"/>
    <mergeCell ref="D313:E313"/>
    <mergeCell ref="F313:G313"/>
    <mergeCell ref="H313:I313"/>
    <mergeCell ref="J313:K313"/>
    <mergeCell ref="L313:M313"/>
    <mergeCell ref="N313:O313"/>
    <mergeCell ref="P313:Q313"/>
    <mergeCell ref="R313:S313"/>
    <mergeCell ref="D314:E314"/>
    <mergeCell ref="D315:E315"/>
    <mergeCell ref="C309:C310"/>
    <mergeCell ref="D309:E309"/>
    <mergeCell ref="F309:S309"/>
    <mergeCell ref="C316:E322"/>
    <mergeCell ref="F316:S322"/>
    <mergeCell ref="C324:D324"/>
    <mergeCell ref="Q324:S324"/>
    <mergeCell ref="C325:C330"/>
    <mergeCell ref="D325:G325"/>
    <mergeCell ref="H325:I325"/>
    <mergeCell ref="J325:S325"/>
    <mergeCell ref="D326:G326"/>
    <mergeCell ref="H326:I326"/>
    <mergeCell ref="J326:S326"/>
    <mergeCell ref="D327:G327"/>
    <mergeCell ref="H327:I327"/>
    <mergeCell ref="J327:S327"/>
    <mergeCell ref="D328:G328"/>
    <mergeCell ref="H328:I328"/>
    <mergeCell ref="J328:S328"/>
    <mergeCell ref="D329:G329"/>
    <mergeCell ref="H329:I329"/>
    <mergeCell ref="J329:S329"/>
    <mergeCell ref="D330:G330"/>
    <mergeCell ref="H330:I330"/>
    <mergeCell ref="J330:S330"/>
    <mergeCell ref="F339:G339"/>
    <mergeCell ref="H339:I339"/>
    <mergeCell ref="J339:K339"/>
    <mergeCell ref="L339:M339"/>
    <mergeCell ref="N339:S339"/>
    <mergeCell ref="F340:G340"/>
    <mergeCell ref="H340:I340"/>
    <mergeCell ref="J340:K340"/>
    <mergeCell ref="L340:M340"/>
    <mergeCell ref="N340:S340"/>
    <mergeCell ref="D333:E333"/>
    <mergeCell ref="F333:G333"/>
    <mergeCell ref="H333:I333"/>
    <mergeCell ref="J333:K333"/>
    <mergeCell ref="L333:M333"/>
    <mergeCell ref="N333:S333"/>
    <mergeCell ref="D334:E336"/>
    <mergeCell ref="F334:G334"/>
    <mergeCell ref="H334:I334"/>
    <mergeCell ref="J334:K334"/>
    <mergeCell ref="L334:M334"/>
    <mergeCell ref="N334:S334"/>
    <mergeCell ref="F335:G335"/>
    <mergeCell ref="H335:I335"/>
    <mergeCell ref="J335:K335"/>
    <mergeCell ref="L335:M335"/>
    <mergeCell ref="H342:I342"/>
    <mergeCell ref="J342:K342"/>
    <mergeCell ref="L342:M342"/>
    <mergeCell ref="N342:S342"/>
    <mergeCell ref="F343:G343"/>
    <mergeCell ref="H343:I343"/>
    <mergeCell ref="J343:K343"/>
    <mergeCell ref="L343:M343"/>
    <mergeCell ref="N343:S343"/>
    <mergeCell ref="D344:E344"/>
    <mergeCell ref="F344:G344"/>
    <mergeCell ref="H344:I344"/>
    <mergeCell ref="J344:K344"/>
    <mergeCell ref="L344:M344"/>
    <mergeCell ref="N344:S344"/>
    <mergeCell ref="N335:S335"/>
    <mergeCell ref="F336:G336"/>
    <mergeCell ref="H336:I336"/>
    <mergeCell ref="J336:K336"/>
    <mergeCell ref="L336:M336"/>
    <mergeCell ref="N336:S336"/>
    <mergeCell ref="D337:E340"/>
    <mergeCell ref="F337:G337"/>
    <mergeCell ref="H337:I337"/>
    <mergeCell ref="J337:K337"/>
    <mergeCell ref="L337:M337"/>
    <mergeCell ref="N337:S337"/>
    <mergeCell ref="F338:G338"/>
    <mergeCell ref="H338:I338"/>
    <mergeCell ref="J338:K338"/>
    <mergeCell ref="L338:M338"/>
    <mergeCell ref="N338:S338"/>
    <mergeCell ref="C352:E352"/>
    <mergeCell ref="C353:S353"/>
    <mergeCell ref="C354:D354"/>
    <mergeCell ref="D348:E349"/>
    <mergeCell ref="F348:G348"/>
    <mergeCell ref="H348:I348"/>
    <mergeCell ref="J348:K348"/>
    <mergeCell ref="L348:M348"/>
    <mergeCell ref="N348:S348"/>
    <mergeCell ref="F349:G349"/>
    <mergeCell ref="H349:I349"/>
    <mergeCell ref="J349:K349"/>
    <mergeCell ref="L349:M349"/>
    <mergeCell ref="N349:S349"/>
    <mergeCell ref="C357:E357"/>
    <mergeCell ref="F357:S357"/>
    <mergeCell ref="C358:E358"/>
    <mergeCell ref="F358:H358"/>
    <mergeCell ref="J358:L358"/>
    <mergeCell ref="N358:P358"/>
    <mergeCell ref="R358:S358"/>
    <mergeCell ref="D350:E350"/>
    <mergeCell ref="F350:G350"/>
    <mergeCell ref="H350:I350"/>
    <mergeCell ref="J350:K350"/>
    <mergeCell ref="L350:M350"/>
    <mergeCell ref="N350:S350"/>
    <mergeCell ref="D351:G351"/>
    <mergeCell ref="H351:I351"/>
    <mergeCell ref="J351:K351"/>
    <mergeCell ref="L351:M351"/>
    <mergeCell ref="N351:S351"/>
    <mergeCell ref="C331:C351"/>
    <mergeCell ref="D331:E332"/>
    <mergeCell ref="F331:G332"/>
    <mergeCell ref="H331:I332"/>
    <mergeCell ref="J331:M331"/>
    <mergeCell ref="N331:S332"/>
    <mergeCell ref="J332:K332"/>
    <mergeCell ref="L332:M332"/>
    <mergeCell ref="D345:E346"/>
    <mergeCell ref="F345:G345"/>
    <mergeCell ref="H345:I345"/>
    <mergeCell ref="J345:K345"/>
    <mergeCell ref="L345:M345"/>
    <mergeCell ref="N345:S345"/>
    <mergeCell ref="F346:G346"/>
    <mergeCell ref="H346:I346"/>
    <mergeCell ref="J346:K346"/>
    <mergeCell ref="L346:M346"/>
    <mergeCell ref="N346:S346"/>
    <mergeCell ref="D347:E347"/>
    <mergeCell ref="F347:G347"/>
    <mergeCell ref="H347:I347"/>
    <mergeCell ref="J347:K347"/>
    <mergeCell ref="L347:M347"/>
    <mergeCell ref="N347:S347"/>
    <mergeCell ref="D341:E343"/>
    <mergeCell ref="F341:G341"/>
    <mergeCell ref="H341:I341"/>
    <mergeCell ref="J341:K341"/>
    <mergeCell ref="L341:M341"/>
    <mergeCell ref="N341:S341"/>
    <mergeCell ref="F342:G342"/>
    <mergeCell ref="J378:S378"/>
    <mergeCell ref="D379:G379"/>
    <mergeCell ref="H379:I379"/>
    <mergeCell ref="J379:S379"/>
    <mergeCell ref="D380:G380"/>
    <mergeCell ref="H380:I380"/>
    <mergeCell ref="J380:S380"/>
    <mergeCell ref="U359:X359"/>
    <mergeCell ref="D360:E360"/>
    <mergeCell ref="F360:S360"/>
    <mergeCell ref="C361:C362"/>
    <mergeCell ref="D361:E361"/>
    <mergeCell ref="F361:S361"/>
    <mergeCell ref="D362:E362"/>
    <mergeCell ref="F362:S362"/>
    <mergeCell ref="C363:C365"/>
    <mergeCell ref="D363:E363"/>
    <mergeCell ref="F363:G363"/>
    <mergeCell ref="H363:I363"/>
    <mergeCell ref="J363:K363"/>
    <mergeCell ref="L363:M363"/>
    <mergeCell ref="N363:O363"/>
    <mergeCell ref="P363:Q363"/>
    <mergeCell ref="R363:S363"/>
    <mergeCell ref="D364:E364"/>
    <mergeCell ref="D365:E365"/>
    <mergeCell ref="C359:C360"/>
    <mergeCell ref="D359:E359"/>
    <mergeCell ref="F359:S359"/>
    <mergeCell ref="D383:E383"/>
    <mergeCell ref="F383:G383"/>
    <mergeCell ref="H383:I383"/>
    <mergeCell ref="J383:K383"/>
    <mergeCell ref="L383:M383"/>
    <mergeCell ref="N383:S383"/>
    <mergeCell ref="D384:E386"/>
    <mergeCell ref="F384:G384"/>
    <mergeCell ref="H384:I384"/>
    <mergeCell ref="J384:K384"/>
    <mergeCell ref="L384:M384"/>
    <mergeCell ref="N384:S384"/>
    <mergeCell ref="F385:G385"/>
    <mergeCell ref="H385:I385"/>
    <mergeCell ref="J385:K385"/>
    <mergeCell ref="L385:M385"/>
    <mergeCell ref="C366:E372"/>
    <mergeCell ref="F366:S372"/>
    <mergeCell ref="C374:D374"/>
    <mergeCell ref="Q374:S374"/>
    <mergeCell ref="C375:C380"/>
    <mergeCell ref="D375:G375"/>
    <mergeCell ref="H375:I375"/>
    <mergeCell ref="J375:S375"/>
    <mergeCell ref="D376:G376"/>
    <mergeCell ref="H376:I376"/>
    <mergeCell ref="J376:S376"/>
    <mergeCell ref="D377:G377"/>
    <mergeCell ref="H377:I377"/>
    <mergeCell ref="J377:S377"/>
    <mergeCell ref="D378:G378"/>
    <mergeCell ref="H378:I378"/>
    <mergeCell ref="L395:M395"/>
    <mergeCell ref="N395:S395"/>
    <mergeCell ref="F396:G396"/>
    <mergeCell ref="N396:S396"/>
    <mergeCell ref="N385:S385"/>
    <mergeCell ref="F386:G386"/>
    <mergeCell ref="H386:I386"/>
    <mergeCell ref="J386:K386"/>
    <mergeCell ref="L386:M386"/>
    <mergeCell ref="N386:S386"/>
    <mergeCell ref="D387:E390"/>
    <mergeCell ref="F387:G387"/>
    <mergeCell ref="H387:I387"/>
    <mergeCell ref="J387:K387"/>
    <mergeCell ref="L387:M387"/>
    <mergeCell ref="N387:S387"/>
    <mergeCell ref="F388:G388"/>
    <mergeCell ref="H388:I388"/>
    <mergeCell ref="J388:K388"/>
    <mergeCell ref="L388:M388"/>
    <mergeCell ref="N388:S388"/>
    <mergeCell ref="F389:G389"/>
    <mergeCell ref="H389:I389"/>
    <mergeCell ref="J389:K389"/>
    <mergeCell ref="L389:M389"/>
    <mergeCell ref="N389:S389"/>
    <mergeCell ref="F390:G390"/>
    <mergeCell ref="H390:I390"/>
    <mergeCell ref="J390:K390"/>
    <mergeCell ref="L390:M390"/>
    <mergeCell ref="N390:S390"/>
    <mergeCell ref="C381:C401"/>
    <mergeCell ref="D381:E382"/>
    <mergeCell ref="F381:G382"/>
    <mergeCell ref="H381:I382"/>
    <mergeCell ref="D391:E393"/>
    <mergeCell ref="F391:G391"/>
    <mergeCell ref="H391:I391"/>
    <mergeCell ref="J391:K391"/>
    <mergeCell ref="L391:M391"/>
    <mergeCell ref="N391:S391"/>
    <mergeCell ref="H399:I399"/>
    <mergeCell ref="F392:G392"/>
    <mergeCell ref="H392:I392"/>
    <mergeCell ref="J392:K392"/>
    <mergeCell ref="L392:M392"/>
    <mergeCell ref="N392:S392"/>
    <mergeCell ref="F393:G393"/>
    <mergeCell ref="H393:I393"/>
    <mergeCell ref="J393:K393"/>
    <mergeCell ref="L393:M393"/>
    <mergeCell ref="N393:S393"/>
    <mergeCell ref="J399:K399"/>
    <mergeCell ref="L399:M399"/>
    <mergeCell ref="N399:S399"/>
    <mergeCell ref="D394:E394"/>
    <mergeCell ref="F394:G394"/>
    <mergeCell ref="H394:I394"/>
    <mergeCell ref="J394:K394"/>
    <mergeCell ref="L394:M394"/>
    <mergeCell ref="N394:S394"/>
    <mergeCell ref="D395:E396"/>
    <mergeCell ref="F395:G395"/>
    <mergeCell ref="C411:C412"/>
    <mergeCell ref="D411:E411"/>
    <mergeCell ref="F411:S411"/>
    <mergeCell ref="D412:E412"/>
    <mergeCell ref="F412:S412"/>
    <mergeCell ref="C413:C415"/>
    <mergeCell ref="D413:E413"/>
    <mergeCell ref="F413:G413"/>
    <mergeCell ref="H413:I413"/>
    <mergeCell ref="J413:K413"/>
    <mergeCell ref="L413:M413"/>
    <mergeCell ref="N413:O413"/>
    <mergeCell ref="P413:Q413"/>
    <mergeCell ref="R413:S413"/>
    <mergeCell ref="D414:E414"/>
    <mergeCell ref="D415:E415"/>
    <mergeCell ref="C407:E407"/>
    <mergeCell ref="F407:S407"/>
    <mergeCell ref="C408:E408"/>
    <mergeCell ref="F408:H408"/>
    <mergeCell ref="J408:L408"/>
    <mergeCell ref="N408:P408"/>
    <mergeCell ref="R408:S408"/>
    <mergeCell ref="C409:C410"/>
    <mergeCell ref="D409:E409"/>
    <mergeCell ref="F409:S409"/>
    <mergeCell ref="J381:M381"/>
    <mergeCell ref="N381:S382"/>
    <mergeCell ref="J382:K382"/>
    <mergeCell ref="L382:M382"/>
    <mergeCell ref="J428:S428"/>
    <mergeCell ref="D429:G429"/>
    <mergeCell ref="H429:I429"/>
    <mergeCell ref="J429:S429"/>
    <mergeCell ref="D430:G430"/>
    <mergeCell ref="H430:I430"/>
    <mergeCell ref="J430:S430"/>
    <mergeCell ref="D397:E397"/>
    <mergeCell ref="F397:G397"/>
    <mergeCell ref="H396:I396"/>
    <mergeCell ref="J396:K396"/>
    <mergeCell ref="L396:M396"/>
    <mergeCell ref="U409:X409"/>
    <mergeCell ref="D410:E410"/>
    <mergeCell ref="F410:S410"/>
    <mergeCell ref="D400:E400"/>
    <mergeCell ref="F400:G400"/>
    <mergeCell ref="H400:I400"/>
    <mergeCell ref="J400:K400"/>
    <mergeCell ref="L400:M400"/>
    <mergeCell ref="N400:S400"/>
    <mergeCell ref="D401:G401"/>
    <mergeCell ref="H401:I401"/>
    <mergeCell ref="J401:K401"/>
    <mergeCell ref="L401:M401"/>
    <mergeCell ref="N401:S401"/>
    <mergeCell ref="H395:I395"/>
    <mergeCell ref="J395:K395"/>
    <mergeCell ref="D433:E433"/>
    <mergeCell ref="F433:G433"/>
    <mergeCell ref="H433:I433"/>
    <mergeCell ref="J433:K433"/>
    <mergeCell ref="L433:M433"/>
    <mergeCell ref="N433:S433"/>
    <mergeCell ref="D434:E436"/>
    <mergeCell ref="F434:G434"/>
    <mergeCell ref="H434:I434"/>
    <mergeCell ref="J434:K434"/>
    <mergeCell ref="L434:M434"/>
    <mergeCell ref="N434:S434"/>
    <mergeCell ref="F435:G435"/>
    <mergeCell ref="H435:I435"/>
    <mergeCell ref="J435:K435"/>
    <mergeCell ref="L435:M435"/>
    <mergeCell ref="C416:E422"/>
    <mergeCell ref="F416:S422"/>
    <mergeCell ref="C424:D424"/>
    <mergeCell ref="Q424:S424"/>
    <mergeCell ref="C425:C430"/>
    <mergeCell ref="D425:G425"/>
    <mergeCell ref="H425:I425"/>
    <mergeCell ref="J425:S425"/>
    <mergeCell ref="D426:G426"/>
    <mergeCell ref="H426:I426"/>
    <mergeCell ref="J426:S426"/>
    <mergeCell ref="D427:G427"/>
    <mergeCell ref="H427:I427"/>
    <mergeCell ref="J427:S427"/>
    <mergeCell ref="D428:G428"/>
    <mergeCell ref="H428:I428"/>
    <mergeCell ref="N436:S436"/>
    <mergeCell ref="D437:E440"/>
    <mergeCell ref="F437:G437"/>
    <mergeCell ref="H437:I437"/>
    <mergeCell ref="J437:K437"/>
    <mergeCell ref="L437:M437"/>
    <mergeCell ref="N437:S437"/>
    <mergeCell ref="F438:G438"/>
    <mergeCell ref="H438:I438"/>
    <mergeCell ref="J438:K438"/>
    <mergeCell ref="L438:M438"/>
    <mergeCell ref="N438:S438"/>
    <mergeCell ref="F439:G439"/>
    <mergeCell ref="H439:I439"/>
    <mergeCell ref="J439:K439"/>
    <mergeCell ref="L439:M439"/>
    <mergeCell ref="N439:S439"/>
    <mergeCell ref="F440:G440"/>
    <mergeCell ref="H440:I440"/>
    <mergeCell ref="J440:K440"/>
    <mergeCell ref="L440:M440"/>
    <mergeCell ref="N440:S440"/>
    <mergeCell ref="H447:I447"/>
    <mergeCell ref="J447:K447"/>
    <mergeCell ref="L447:M447"/>
    <mergeCell ref="N447:S447"/>
    <mergeCell ref="N450:S450"/>
    <mergeCell ref="D451:G451"/>
    <mergeCell ref="H451:I451"/>
    <mergeCell ref="J451:K451"/>
    <mergeCell ref="L451:M451"/>
    <mergeCell ref="N451:S451"/>
    <mergeCell ref="C431:C451"/>
    <mergeCell ref="D431:E432"/>
    <mergeCell ref="H442:I442"/>
    <mergeCell ref="J442:K442"/>
    <mergeCell ref="L442:M442"/>
    <mergeCell ref="N442:S442"/>
    <mergeCell ref="F443:G443"/>
    <mergeCell ref="H443:I443"/>
    <mergeCell ref="J443:K443"/>
    <mergeCell ref="L443:M443"/>
    <mergeCell ref="N443:S443"/>
    <mergeCell ref="D444:E444"/>
    <mergeCell ref="F444:G444"/>
    <mergeCell ref="H444:I444"/>
    <mergeCell ref="J444:K444"/>
    <mergeCell ref="L444:M444"/>
    <mergeCell ref="N444:S444"/>
    <mergeCell ref="N435:S435"/>
    <mergeCell ref="F436:G436"/>
    <mergeCell ref="H436:I436"/>
    <mergeCell ref="J436:K436"/>
    <mergeCell ref="L436:M436"/>
    <mergeCell ref="F449:G449"/>
    <mergeCell ref="H449:I449"/>
    <mergeCell ref="J449:K449"/>
    <mergeCell ref="L449:M449"/>
    <mergeCell ref="N449:S449"/>
    <mergeCell ref="D441:E443"/>
    <mergeCell ref="F441:G441"/>
    <mergeCell ref="H441:I441"/>
    <mergeCell ref="J441:K441"/>
    <mergeCell ref="L441:M441"/>
    <mergeCell ref="N441:S441"/>
    <mergeCell ref="F442:G442"/>
    <mergeCell ref="C457:E457"/>
    <mergeCell ref="F457:S457"/>
    <mergeCell ref="C458:E458"/>
    <mergeCell ref="F458:H458"/>
    <mergeCell ref="J458:L458"/>
    <mergeCell ref="N458:P458"/>
    <mergeCell ref="R458:S458"/>
    <mergeCell ref="D445:E446"/>
    <mergeCell ref="F445:G445"/>
    <mergeCell ref="H445:I445"/>
    <mergeCell ref="J445:K445"/>
    <mergeCell ref="L445:M445"/>
    <mergeCell ref="N445:S445"/>
    <mergeCell ref="F446:G446"/>
    <mergeCell ref="H446:I446"/>
    <mergeCell ref="J446:K446"/>
    <mergeCell ref="L446:M446"/>
    <mergeCell ref="N446:S446"/>
    <mergeCell ref="D447:E447"/>
    <mergeCell ref="F447:G447"/>
    <mergeCell ref="J478:S478"/>
    <mergeCell ref="D479:G479"/>
    <mergeCell ref="H479:I479"/>
    <mergeCell ref="J479:S479"/>
    <mergeCell ref="D480:G480"/>
    <mergeCell ref="H480:I480"/>
    <mergeCell ref="J480:S480"/>
    <mergeCell ref="U459:X459"/>
    <mergeCell ref="D460:E460"/>
    <mergeCell ref="F460:S460"/>
    <mergeCell ref="C461:C462"/>
    <mergeCell ref="D461:E461"/>
    <mergeCell ref="F461:S461"/>
    <mergeCell ref="D462:E462"/>
    <mergeCell ref="F462:S462"/>
    <mergeCell ref="C463:C465"/>
    <mergeCell ref="D463:E463"/>
    <mergeCell ref="F463:G463"/>
    <mergeCell ref="H463:I463"/>
    <mergeCell ref="J463:K463"/>
    <mergeCell ref="L463:M463"/>
    <mergeCell ref="N463:O463"/>
    <mergeCell ref="P463:Q463"/>
    <mergeCell ref="R463:S463"/>
    <mergeCell ref="D464:E464"/>
    <mergeCell ref="D465:E465"/>
    <mergeCell ref="C459:C460"/>
    <mergeCell ref="D459:E459"/>
    <mergeCell ref="F459:S459"/>
    <mergeCell ref="D483:E483"/>
    <mergeCell ref="F483:G483"/>
    <mergeCell ref="H483:I483"/>
    <mergeCell ref="J483:K483"/>
    <mergeCell ref="L483:M483"/>
    <mergeCell ref="N483:S483"/>
    <mergeCell ref="D484:E486"/>
    <mergeCell ref="F484:G484"/>
    <mergeCell ref="H484:I484"/>
    <mergeCell ref="J484:K484"/>
    <mergeCell ref="L484:M484"/>
    <mergeCell ref="N484:S484"/>
    <mergeCell ref="F485:G485"/>
    <mergeCell ref="H485:I485"/>
    <mergeCell ref="J485:K485"/>
    <mergeCell ref="L485:M485"/>
    <mergeCell ref="C466:E472"/>
    <mergeCell ref="F466:S472"/>
    <mergeCell ref="C474:D474"/>
    <mergeCell ref="Q474:S474"/>
    <mergeCell ref="C475:C480"/>
    <mergeCell ref="D475:G475"/>
    <mergeCell ref="H475:I475"/>
    <mergeCell ref="J475:S475"/>
    <mergeCell ref="D476:G476"/>
    <mergeCell ref="H476:I476"/>
    <mergeCell ref="J476:S476"/>
    <mergeCell ref="D477:G477"/>
    <mergeCell ref="H477:I477"/>
    <mergeCell ref="J477:S477"/>
    <mergeCell ref="D478:G478"/>
    <mergeCell ref="H478:I478"/>
    <mergeCell ref="N485:S485"/>
    <mergeCell ref="F486:G486"/>
    <mergeCell ref="H486:I486"/>
    <mergeCell ref="J486:K486"/>
    <mergeCell ref="L486:M486"/>
    <mergeCell ref="N486:S486"/>
    <mergeCell ref="D487:E490"/>
    <mergeCell ref="F487:G487"/>
    <mergeCell ref="H487:I487"/>
    <mergeCell ref="J487:K487"/>
    <mergeCell ref="L487:M487"/>
    <mergeCell ref="N487:S487"/>
    <mergeCell ref="F488:G488"/>
    <mergeCell ref="H488:I488"/>
    <mergeCell ref="J488:K488"/>
    <mergeCell ref="L488:M488"/>
    <mergeCell ref="N488:S488"/>
    <mergeCell ref="F489:G489"/>
    <mergeCell ref="H489:I489"/>
    <mergeCell ref="J489:K489"/>
    <mergeCell ref="L489:M489"/>
    <mergeCell ref="N489:S489"/>
    <mergeCell ref="F490:G490"/>
    <mergeCell ref="H490:I490"/>
    <mergeCell ref="J490:K490"/>
    <mergeCell ref="L490:M490"/>
    <mergeCell ref="N490:S490"/>
    <mergeCell ref="L493:M493"/>
    <mergeCell ref="N493:S493"/>
    <mergeCell ref="J499:K499"/>
    <mergeCell ref="L499:M499"/>
    <mergeCell ref="N499:S499"/>
    <mergeCell ref="D494:E494"/>
    <mergeCell ref="F494:G494"/>
    <mergeCell ref="H494:I494"/>
    <mergeCell ref="J494:K494"/>
    <mergeCell ref="L494:M494"/>
    <mergeCell ref="N494:S494"/>
    <mergeCell ref="D495:E496"/>
    <mergeCell ref="F495:G495"/>
    <mergeCell ref="H495:I495"/>
    <mergeCell ref="J495:K495"/>
    <mergeCell ref="L495:M495"/>
    <mergeCell ref="N495:S495"/>
    <mergeCell ref="F496:G496"/>
    <mergeCell ref="H496:I496"/>
    <mergeCell ref="J496:K496"/>
    <mergeCell ref="L496:M496"/>
    <mergeCell ref="D500:E500"/>
    <mergeCell ref="F500:G500"/>
    <mergeCell ref="H500:I500"/>
    <mergeCell ref="J500:K500"/>
    <mergeCell ref="L500:M500"/>
    <mergeCell ref="N500:S500"/>
    <mergeCell ref="D501:G501"/>
    <mergeCell ref="H501:I501"/>
    <mergeCell ref="J501:K501"/>
    <mergeCell ref="L501:M501"/>
    <mergeCell ref="N501:S501"/>
    <mergeCell ref="C481:C501"/>
    <mergeCell ref="D481:E482"/>
    <mergeCell ref="F481:G482"/>
    <mergeCell ref="H481:I482"/>
    <mergeCell ref="D491:E493"/>
    <mergeCell ref="F491:G491"/>
    <mergeCell ref="H491:I491"/>
    <mergeCell ref="J481:M481"/>
    <mergeCell ref="N481:S482"/>
    <mergeCell ref="J482:K482"/>
    <mergeCell ref="J491:K491"/>
    <mergeCell ref="L491:M491"/>
    <mergeCell ref="N491:S491"/>
    <mergeCell ref="F492:G492"/>
    <mergeCell ref="H492:I492"/>
    <mergeCell ref="J492:K492"/>
    <mergeCell ref="L492:M492"/>
    <mergeCell ref="N492:S492"/>
    <mergeCell ref="F493:G493"/>
    <mergeCell ref="H493:I493"/>
    <mergeCell ref="J493:K493"/>
    <mergeCell ref="C511:C512"/>
    <mergeCell ref="D511:E511"/>
    <mergeCell ref="F511:S511"/>
    <mergeCell ref="D512:E512"/>
    <mergeCell ref="F512:S512"/>
    <mergeCell ref="C513:C515"/>
    <mergeCell ref="D513:E513"/>
    <mergeCell ref="F513:G513"/>
    <mergeCell ref="H513:I513"/>
    <mergeCell ref="J513:K513"/>
    <mergeCell ref="L513:M513"/>
    <mergeCell ref="N513:O513"/>
    <mergeCell ref="P513:Q513"/>
    <mergeCell ref="R513:S513"/>
    <mergeCell ref="D514:E514"/>
    <mergeCell ref="D515:E515"/>
    <mergeCell ref="C502:E502"/>
    <mergeCell ref="C503:S503"/>
    <mergeCell ref="C504:D504"/>
    <mergeCell ref="C507:E507"/>
    <mergeCell ref="F507:S507"/>
    <mergeCell ref="C508:E508"/>
    <mergeCell ref="F508:H508"/>
    <mergeCell ref="J508:L508"/>
    <mergeCell ref="N508:P508"/>
    <mergeCell ref="R508:S508"/>
    <mergeCell ref="C509:C510"/>
    <mergeCell ref="D509:E509"/>
    <mergeCell ref="F509:S509"/>
    <mergeCell ref="D537:E540"/>
    <mergeCell ref="F537:G537"/>
    <mergeCell ref="H527:I527"/>
    <mergeCell ref="J527:S527"/>
    <mergeCell ref="D528:G528"/>
    <mergeCell ref="H528:I528"/>
    <mergeCell ref="J528:S528"/>
    <mergeCell ref="D529:G529"/>
    <mergeCell ref="H529:I529"/>
    <mergeCell ref="J529:S529"/>
    <mergeCell ref="D530:G530"/>
    <mergeCell ref="H530:I530"/>
    <mergeCell ref="J530:S530"/>
    <mergeCell ref="L482:M482"/>
    <mergeCell ref="U509:X509"/>
    <mergeCell ref="D510:E510"/>
    <mergeCell ref="F510:S510"/>
    <mergeCell ref="D497:E497"/>
    <mergeCell ref="F497:G497"/>
    <mergeCell ref="H497:I497"/>
    <mergeCell ref="J497:K497"/>
    <mergeCell ref="L497:M497"/>
    <mergeCell ref="N497:S497"/>
    <mergeCell ref="D498:E499"/>
    <mergeCell ref="F498:G498"/>
    <mergeCell ref="H498:I498"/>
    <mergeCell ref="N496:S496"/>
    <mergeCell ref="J498:K498"/>
    <mergeCell ref="L498:M498"/>
    <mergeCell ref="N498:S498"/>
    <mergeCell ref="F499:G499"/>
    <mergeCell ref="H499:I499"/>
    <mergeCell ref="D531:E532"/>
    <mergeCell ref="F531:G532"/>
    <mergeCell ref="H531:I532"/>
    <mergeCell ref="J531:M531"/>
    <mergeCell ref="N531:S532"/>
    <mergeCell ref="J532:K532"/>
    <mergeCell ref="L532:M532"/>
    <mergeCell ref="D533:E533"/>
    <mergeCell ref="F533:G533"/>
    <mergeCell ref="H533:I533"/>
    <mergeCell ref="J533:K533"/>
    <mergeCell ref="L533:M533"/>
    <mergeCell ref="N533:S533"/>
    <mergeCell ref="D534:E536"/>
    <mergeCell ref="F534:G534"/>
    <mergeCell ref="H534:I534"/>
    <mergeCell ref="J534:K534"/>
    <mergeCell ref="L534:M534"/>
    <mergeCell ref="N534:S534"/>
    <mergeCell ref="F535:G535"/>
    <mergeCell ref="H535:I535"/>
    <mergeCell ref="J535:K535"/>
    <mergeCell ref="L535:M535"/>
    <mergeCell ref="N535:S535"/>
    <mergeCell ref="F536:G536"/>
    <mergeCell ref="H536:I536"/>
    <mergeCell ref="J536:K536"/>
    <mergeCell ref="L536:M536"/>
    <mergeCell ref="N536:S536"/>
    <mergeCell ref="F539:G539"/>
    <mergeCell ref="H539:I539"/>
    <mergeCell ref="J539:K539"/>
    <mergeCell ref="L539:M539"/>
    <mergeCell ref="N539:S539"/>
    <mergeCell ref="F540:G540"/>
    <mergeCell ref="H540:I540"/>
    <mergeCell ref="H546:I546"/>
    <mergeCell ref="J546:K546"/>
    <mergeCell ref="L546:M546"/>
    <mergeCell ref="N546:S546"/>
    <mergeCell ref="J540:K540"/>
    <mergeCell ref="L540:M540"/>
    <mergeCell ref="N540:S540"/>
    <mergeCell ref="N544:S544"/>
    <mergeCell ref="J541:K541"/>
    <mergeCell ref="L541:M541"/>
    <mergeCell ref="N541:S541"/>
    <mergeCell ref="F542:G542"/>
    <mergeCell ref="H542:I542"/>
    <mergeCell ref="J542:K542"/>
    <mergeCell ref="L542:M542"/>
    <mergeCell ref="N542:S542"/>
    <mergeCell ref="F543:G543"/>
    <mergeCell ref="H543:I543"/>
    <mergeCell ref="J543:K543"/>
    <mergeCell ref="J537:K537"/>
    <mergeCell ref="L537:M537"/>
    <mergeCell ref="H397:I397"/>
    <mergeCell ref="J397:K397"/>
    <mergeCell ref="L397:M397"/>
    <mergeCell ref="N397:S397"/>
    <mergeCell ref="D398:E399"/>
    <mergeCell ref="F398:G398"/>
    <mergeCell ref="H398:I398"/>
    <mergeCell ref="J398:K398"/>
    <mergeCell ref="L398:M398"/>
    <mergeCell ref="N398:S398"/>
    <mergeCell ref="F399:G399"/>
    <mergeCell ref="N537:S537"/>
    <mergeCell ref="F538:G538"/>
    <mergeCell ref="H538:I538"/>
    <mergeCell ref="J538:K538"/>
    <mergeCell ref="L538:M538"/>
    <mergeCell ref="N538:S538"/>
    <mergeCell ref="C516:E522"/>
    <mergeCell ref="F516:S522"/>
    <mergeCell ref="C524:D524"/>
    <mergeCell ref="Q524:S524"/>
    <mergeCell ref="C525:C530"/>
    <mergeCell ref="D525:G525"/>
    <mergeCell ref="H525:I525"/>
    <mergeCell ref="J525:S525"/>
    <mergeCell ref="D526:G526"/>
    <mergeCell ref="H526:I526"/>
    <mergeCell ref="J526:S526"/>
    <mergeCell ref="D527:G527"/>
    <mergeCell ref="C531:C551"/>
    <mergeCell ref="L547:M547"/>
    <mergeCell ref="N547:S547"/>
    <mergeCell ref="D548:E549"/>
    <mergeCell ref="F548:G548"/>
    <mergeCell ref="H548:I548"/>
    <mergeCell ref="J548:K548"/>
    <mergeCell ref="L548:M548"/>
    <mergeCell ref="N548:S548"/>
    <mergeCell ref="F549:G549"/>
    <mergeCell ref="H549:I549"/>
    <mergeCell ref="J549:K549"/>
    <mergeCell ref="L549:M549"/>
    <mergeCell ref="N549:S549"/>
    <mergeCell ref="L543:M543"/>
    <mergeCell ref="N543:S543"/>
    <mergeCell ref="C254:D254"/>
    <mergeCell ref="C355:E355"/>
    <mergeCell ref="F355:G355"/>
    <mergeCell ref="C356:E356"/>
    <mergeCell ref="F356:L356"/>
    <mergeCell ref="M356:O356"/>
    <mergeCell ref="P356:S356"/>
    <mergeCell ref="C402:E402"/>
    <mergeCell ref="C403:S403"/>
    <mergeCell ref="C404:D404"/>
    <mergeCell ref="C305:E305"/>
    <mergeCell ref="F305:G305"/>
    <mergeCell ref="C306:E306"/>
    <mergeCell ref="F306:L306"/>
    <mergeCell ref="M306:O306"/>
    <mergeCell ref="P306:S306"/>
    <mergeCell ref="H537:I537"/>
    <mergeCell ref="C255:E255"/>
    <mergeCell ref="F255:G255"/>
    <mergeCell ref="C256:E256"/>
    <mergeCell ref="F256:L256"/>
    <mergeCell ref="M256:O256"/>
    <mergeCell ref="P256:S256"/>
    <mergeCell ref="C302:E302"/>
    <mergeCell ref="C303:S303"/>
    <mergeCell ref="C304:D304"/>
    <mergeCell ref="C152:E152"/>
    <mergeCell ref="C153:S153"/>
    <mergeCell ref="C154:D154"/>
    <mergeCell ref="C155:E155"/>
    <mergeCell ref="F155:G155"/>
    <mergeCell ref="C156:E156"/>
    <mergeCell ref="F156:L156"/>
    <mergeCell ref="M156:O156"/>
    <mergeCell ref="P156:S156"/>
    <mergeCell ref="C202:E202"/>
    <mergeCell ref="C203:S203"/>
    <mergeCell ref="C204:D204"/>
    <mergeCell ref="C205:E205"/>
    <mergeCell ref="F205:G205"/>
    <mergeCell ref="C206:E206"/>
    <mergeCell ref="F206:L206"/>
    <mergeCell ref="M206:O206"/>
    <mergeCell ref="J301:K301"/>
    <mergeCell ref="L301:M301"/>
    <mergeCell ref="N301:S301"/>
    <mergeCell ref="C281:C301"/>
    <mergeCell ref="D281:E282"/>
    <mergeCell ref="F281:G282"/>
    <mergeCell ref="C455:E455"/>
    <mergeCell ref="F455:G455"/>
    <mergeCell ref="C456:E456"/>
    <mergeCell ref="F456:L456"/>
    <mergeCell ref="M456:O456"/>
    <mergeCell ref="P456:S456"/>
    <mergeCell ref="C405:E405"/>
    <mergeCell ref="F405:G405"/>
    <mergeCell ref="C406:E406"/>
    <mergeCell ref="F406:L406"/>
    <mergeCell ref="M406:O406"/>
    <mergeCell ref="P406:S406"/>
    <mergeCell ref="C452:E452"/>
    <mergeCell ref="C453:S453"/>
    <mergeCell ref="C454:D454"/>
    <mergeCell ref="D450:E450"/>
    <mergeCell ref="F450:G450"/>
    <mergeCell ref="H450:I450"/>
    <mergeCell ref="J450:K450"/>
    <mergeCell ref="L450:M450"/>
    <mergeCell ref="F431:G432"/>
    <mergeCell ref="H431:I432"/>
    <mergeCell ref="J431:M431"/>
    <mergeCell ref="N431:S432"/>
    <mergeCell ref="J432:K432"/>
    <mergeCell ref="L432:M432"/>
    <mergeCell ref="D448:E449"/>
    <mergeCell ref="F448:G448"/>
    <mergeCell ref="H448:I448"/>
    <mergeCell ref="J448:K448"/>
    <mergeCell ref="L448:M448"/>
    <mergeCell ref="N448:S448"/>
    <mergeCell ref="F557:S557"/>
    <mergeCell ref="C558:E558"/>
    <mergeCell ref="F558:H558"/>
    <mergeCell ref="J558:L558"/>
    <mergeCell ref="N558:P558"/>
    <mergeCell ref="R558:S558"/>
    <mergeCell ref="C505:E505"/>
    <mergeCell ref="F505:G505"/>
    <mergeCell ref="C506:E506"/>
    <mergeCell ref="F506:L506"/>
    <mergeCell ref="M506:O506"/>
    <mergeCell ref="P506:S506"/>
    <mergeCell ref="C552:E552"/>
    <mergeCell ref="C553:S553"/>
    <mergeCell ref="C554:D554"/>
    <mergeCell ref="J544:K544"/>
    <mergeCell ref="L544:M544"/>
    <mergeCell ref="D545:E546"/>
    <mergeCell ref="F545:G545"/>
    <mergeCell ref="H545:I545"/>
    <mergeCell ref="J545:K545"/>
    <mergeCell ref="L545:M545"/>
    <mergeCell ref="N545:S545"/>
    <mergeCell ref="F546:G546"/>
    <mergeCell ref="D547:E547"/>
    <mergeCell ref="D544:E544"/>
    <mergeCell ref="F544:G544"/>
    <mergeCell ref="H544:I544"/>
    <mergeCell ref="D541:E543"/>
    <mergeCell ref="F541:G541"/>
    <mergeCell ref="H541:I541"/>
    <mergeCell ref="J547:K547"/>
    <mergeCell ref="C563:C565"/>
    <mergeCell ref="D563:E563"/>
    <mergeCell ref="F563:G563"/>
    <mergeCell ref="H563:I563"/>
    <mergeCell ref="J563:K563"/>
    <mergeCell ref="L563:M563"/>
    <mergeCell ref="N563:O563"/>
    <mergeCell ref="P563:Q563"/>
    <mergeCell ref="R563:S563"/>
    <mergeCell ref="D564:E564"/>
    <mergeCell ref="D565:E565"/>
    <mergeCell ref="C559:C560"/>
    <mergeCell ref="D559:E559"/>
    <mergeCell ref="F559:S559"/>
    <mergeCell ref="D550:E550"/>
    <mergeCell ref="F550:G550"/>
    <mergeCell ref="H550:I550"/>
    <mergeCell ref="J550:K550"/>
    <mergeCell ref="L550:M550"/>
    <mergeCell ref="N550:S550"/>
    <mergeCell ref="D551:G551"/>
    <mergeCell ref="H551:I551"/>
    <mergeCell ref="J551:K551"/>
    <mergeCell ref="L551:M551"/>
    <mergeCell ref="N551:S551"/>
    <mergeCell ref="C555:E555"/>
    <mergeCell ref="F555:G555"/>
    <mergeCell ref="C556:E556"/>
    <mergeCell ref="F556:L556"/>
    <mergeCell ref="M556:O556"/>
    <mergeCell ref="P556:S556"/>
    <mergeCell ref="C557:E557"/>
    <mergeCell ref="F547:G547"/>
    <mergeCell ref="H547:I547"/>
    <mergeCell ref="U559:X559"/>
    <mergeCell ref="D560:E560"/>
    <mergeCell ref="F560:S560"/>
    <mergeCell ref="C561:C562"/>
    <mergeCell ref="D561:E561"/>
    <mergeCell ref="F561:S561"/>
    <mergeCell ref="D562:E562"/>
    <mergeCell ref="F562:S562"/>
    <mergeCell ref="C566:E572"/>
    <mergeCell ref="F566:S572"/>
    <mergeCell ref="C574:D574"/>
    <mergeCell ref="Q574:S574"/>
    <mergeCell ref="C575:C580"/>
    <mergeCell ref="D575:G575"/>
    <mergeCell ref="H575:I575"/>
    <mergeCell ref="J575:S575"/>
    <mergeCell ref="D576:G576"/>
    <mergeCell ref="H576:I576"/>
    <mergeCell ref="J576:S576"/>
    <mergeCell ref="D577:G577"/>
    <mergeCell ref="H577:I577"/>
    <mergeCell ref="J577:S577"/>
    <mergeCell ref="D578:G578"/>
    <mergeCell ref="H578:I578"/>
    <mergeCell ref="J578:S578"/>
    <mergeCell ref="D579:G579"/>
    <mergeCell ref="H579:I579"/>
    <mergeCell ref="J579:S579"/>
    <mergeCell ref="D580:G580"/>
    <mergeCell ref="H580:I580"/>
    <mergeCell ref="J580:S580"/>
    <mergeCell ref="C581:C601"/>
    <mergeCell ref="D581:E582"/>
    <mergeCell ref="F581:G582"/>
    <mergeCell ref="H581:I582"/>
    <mergeCell ref="J581:M581"/>
    <mergeCell ref="N581:S582"/>
    <mergeCell ref="J582:K582"/>
    <mergeCell ref="L582:M582"/>
    <mergeCell ref="D583:E583"/>
    <mergeCell ref="F583:G583"/>
    <mergeCell ref="H583:I583"/>
    <mergeCell ref="J583:K583"/>
    <mergeCell ref="L583:M583"/>
    <mergeCell ref="N583:S583"/>
    <mergeCell ref="D584:E586"/>
    <mergeCell ref="F584:G584"/>
    <mergeCell ref="H584:I584"/>
    <mergeCell ref="J584:K584"/>
    <mergeCell ref="L584:M584"/>
    <mergeCell ref="N584:S584"/>
    <mergeCell ref="F585:G585"/>
    <mergeCell ref="H585:I585"/>
    <mergeCell ref="J585:K585"/>
    <mergeCell ref="L585:M585"/>
    <mergeCell ref="N585:S585"/>
    <mergeCell ref="F586:G586"/>
    <mergeCell ref="H586:I586"/>
    <mergeCell ref="J586:K586"/>
    <mergeCell ref="L586:M586"/>
    <mergeCell ref="N586:S586"/>
    <mergeCell ref="D587:E590"/>
    <mergeCell ref="F587:G587"/>
    <mergeCell ref="H587:I587"/>
    <mergeCell ref="J587:K587"/>
    <mergeCell ref="L587:M587"/>
    <mergeCell ref="N587:S587"/>
    <mergeCell ref="F588:G588"/>
    <mergeCell ref="H588:I588"/>
    <mergeCell ref="J588:K588"/>
    <mergeCell ref="L588:M588"/>
    <mergeCell ref="N588:S588"/>
    <mergeCell ref="F589:G589"/>
    <mergeCell ref="H589:I589"/>
    <mergeCell ref="J589:K589"/>
    <mergeCell ref="L589:M589"/>
    <mergeCell ref="N589:S589"/>
    <mergeCell ref="F590:G590"/>
    <mergeCell ref="H590:I590"/>
    <mergeCell ref="J590:K590"/>
    <mergeCell ref="L590:M590"/>
    <mergeCell ref="N590:S590"/>
    <mergeCell ref="D591:E593"/>
    <mergeCell ref="F591:G591"/>
    <mergeCell ref="H591:I591"/>
    <mergeCell ref="J591:K591"/>
    <mergeCell ref="L591:M591"/>
    <mergeCell ref="N591:S591"/>
    <mergeCell ref="F592:G592"/>
    <mergeCell ref="H592:I592"/>
    <mergeCell ref="J592:K592"/>
    <mergeCell ref="L592:M592"/>
    <mergeCell ref="N592:S592"/>
    <mergeCell ref="F593:G593"/>
    <mergeCell ref="H593:I593"/>
    <mergeCell ref="J593:K593"/>
    <mergeCell ref="L593:M593"/>
    <mergeCell ref="N593:S593"/>
    <mergeCell ref="D594:E594"/>
    <mergeCell ref="F594:G594"/>
    <mergeCell ref="H594:I594"/>
    <mergeCell ref="J594:K594"/>
    <mergeCell ref="L594:M594"/>
    <mergeCell ref="N594:S594"/>
    <mergeCell ref="D595:E596"/>
    <mergeCell ref="F595:G595"/>
    <mergeCell ref="H595:I595"/>
    <mergeCell ref="J595:K595"/>
    <mergeCell ref="L595:M595"/>
    <mergeCell ref="N595:S595"/>
    <mergeCell ref="F596:G596"/>
    <mergeCell ref="H596:I596"/>
    <mergeCell ref="J596:K596"/>
    <mergeCell ref="L596:M596"/>
    <mergeCell ref="N596:S596"/>
    <mergeCell ref="D600:E600"/>
    <mergeCell ref="F600:G600"/>
    <mergeCell ref="H600:I600"/>
    <mergeCell ref="J600:K600"/>
    <mergeCell ref="L600:M600"/>
    <mergeCell ref="N600:S600"/>
    <mergeCell ref="D601:G601"/>
    <mergeCell ref="H601:I601"/>
    <mergeCell ref="J601:K601"/>
    <mergeCell ref="L601:M601"/>
    <mergeCell ref="N601:S601"/>
    <mergeCell ref="D597:E597"/>
    <mergeCell ref="F597:G597"/>
    <mergeCell ref="H597:I597"/>
    <mergeCell ref="J597:K597"/>
    <mergeCell ref="L597:M597"/>
    <mergeCell ref="N597:S597"/>
    <mergeCell ref="D598:E599"/>
    <mergeCell ref="F598:G598"/>
    <mergeCell ref="H598:I598"/>
    <mergeCell ref="J598:K598"/>
    <mergeCell ref="L598:M598"/>
    <mergeCell ref="N598:S598"/>
    <mergeCell ref="F599:G599"/>
    <mergeCell ref="H599:I599"/>
    <mergeCell ref="J599:K599"/>
    <mergeCell ref="L599:M599"/>
    <mergeCell ref="N599:S599"/>
    <mergeCell ref="C607:E607"/>
    <mergeCell ref="F607:S607"/>
    <mergeCell ref="C608:E608"/>
    <mergeCell ref="F608:H608"/>
    <mergeCell ref="J608:L608"/>
    <mergeCell ref="N608:P608"/>
    <mergeCell ref="R608:S608"/>
    <mergeCell ref="C609:C610"/>
    <mergeCell ref="D609:E609"/>
    <mergeCell ref="F609:S609"/>
    <mergeCell ref="C602:E602"/>
    <mergeCell ref="C603:S603"/>
    <mergeCell ref="C604:D604"/>
    <mergeCell ref="C605:E605"/>
    <mergeCell ref="F605:G605"/>
    <mergeCell ref="C606:E606"/>
    <mergeCell ref="F606:L606"/>
    <mergeCell ref="M606:O606"/>
    <mergeCell ref="P606:S606"/>
    <mergeCell ref="U609:X609"/>
    <mergeCell ref="D610:E610"/>
    <mergeCell ref="F610:S610"/>
    <mergeCell ref="C611:C612"/>
    <mergeCell ref="D611:E611"/>
    <mergeCell ref="F611:S611"/>
    <mergeCell ref="D612:E612"/>
    <mergeCell ref="F612:S612"/>
    <mergeCell ref="C613:C615"/>
    <mergeCell ref="D613:E613"/>
    <mergeCell ref="F613:G613"/>
    <mergeCell ref="H613:I613"/>
    <mergeCell ref="J613:K613"/>
    <mergeCell ref="L613:M613"/>
    <mergeCell ref="N613:O613"/>
    <mergeCell ref="P613:Q613"/>
    <mergeCell ref="R613:S613"/>
    <mergeCell ref="D614:E614"/>
    <mergeCell ref="D615:E615"/>
    <mergeCell ref="C616:E622"/>
    <mergeCell ref="F616:S622"/>
    <mergeCell ref="C624:D624"/>
    <mergeCell ref="Q624:S624"/>
    <mergeCell ref="C625:C630"/>
    <mergeCell ref="D625:G625"/>
    <mergeCell ref="H625:I625"/>
    <mergeCell ref="J625:S625"/>
    <mergeCell ref="D626:G626"/>
    <mergeCell ref="H626:I626"/>
    <mergeCell ref="J626:S626"/>
    <mergeCell ref="D627:G627"/>
    <mergeCell ref="H627:I627"/>
    <mergeCell ref="J627:S627"/>
    <mergeCell ref="D628:G628"/>
    <mergeCell ref="H628:I628"/>
    <mergeCell ref="J628:S628"/>
    <mergeCell ref="D629:G629"/>
    <mergeCell ref="H629:I629"/>
    <mergeCell ref="J629:S629"/>
    <mergeCell ref="D630:G630"/>
    <mergeCell ref="H630:I630"/>
    <mergeCell ref="J630:S630"/>
    <mergeCell ref="C631:C651"/>
    <mergeCell ref="D631:E632"/>
    <mergeCell ref="F631:G632"/>
    <mergeCell ref="H631:I632"/>
    <mergeCell ref="J631:M631"/>
    <mergeCell ref="N631:S632"/>
    <mergeCell ref="J632:K632"/>
    <mergeCell ref="L632:M632"/>
    <mergeCell ref="D633:E633"/>
    <mergeCell ref="F633:G633"/>
    <mergeCell ref="H633:I633"/>
    <mergeCell ref="J633:K633"/>
    <mergeCell ref="L633:M633"/>
    <mergeCell ref="N633:S633"/>
    <mergeCell ref="D634:E636"/>
    <mergeCell ref="F634:G634"/>
    <mergeCell ref="H634:I634"/>
    <mergeCell ref="J634:K634"/>
    <mergeCell ref="L634:M634"/>
    <mergeCell ref="N634:S634"/>
    <mergeCell ref="F635:G635"/>
    <mergeCell ref="H635:I635"/>
    <mergeCell ref="J635:K635"/>
    <mergeCell ref="L635:M635"/>
    <mergeCell ref="N635:S635"/>
    <mergeCell ref="F636:G636"/>
    <mergeCell ref="H636:I636"/>
    <mergeCell ref="J636:K636"/>
    <mergeCell ref="L636:M636"/>
    <mergeCell ref="N636:S636"/>
    <mergeCell ref="D637:E640"/>
    <mergeCell ref="F637:G637"/>
    <mergeCell ref="H637:I637"/>
    <mergeCell ref="J637:K637"/>
    <mergeCell ref="L637:M637"/>
    <mergeCell ref="N637:S637"/>
    <mergeCell ref="F638:G638"/>
    <mergeCell ref="H638:I638"/>
    <mergeCell ref="J638:K638"/>
    <mergeCell ref="L638:M638"/>
    <mergeCell ref="N638:S638"/>
    <mergeCell ref="F639:G639"/>
    <mergeCell ref="H639:I639"/>
    <mergeCell ref="J639:K639"/>
    <mergeCell ref="L639:M639"/>
    <mergeCell ref="N639:S639"/>
    <mergeCell ref="F640:G640"/>
    <mergeCell ref="H640:I640"/>
    <mergeCell ref="J640:K640"/>
    <mergeCell ref="L640:M640"/>
    <mergeCell ref="N640:S640"/>
    <mergeCell ref="D641:E643"/>
    <mergeCell ref="F641:G641"/>
    <mergeCell ref="H641:I641"/>
    <mergeCell ref="J641:K641"/>
    <mergeCell ref="L641:M641"/>
    <mergeCell ref="N641:S641"/>
    <mergeCell ref="F642:G642"/>
    <mergeCell ref="H642:I642"/>
    <mergeCell ref="J642:K642"/>
    <mergeCell ref="L642:M642"/>
    <mergeCell ref="N642:S642"/>
    <mergeCell ref="F643:G643"/>
    <mergeCell ref="H643:I643"/>
    <mergeCell ref="J643:K643"/>
    <mergeCell ref="L643:M643"/>
    <mergeCell ref="N643:S643"/>
    <mergeCell ref="D644:E644"/>
    <mergeCell ref="F644:G644"/>
    <mergeCell ref="H644:I644"/>
    <mergeCell ref="J644:K644"/>
    <mergeCell ref="L644:M644"/>
    <mergeCell ref="N644:S644"/>
    <mergeCell ref="D645:E646"/>
    <mergeCell ref="F645:G645"/>
    <mergeCell ref="H645:I645"/>
    <mergeCell ref="J645:K645"/>
    <mergeCell ref="L645:M645"/>
    <mergeCell ref="N645:S645"/>
    <mergeCell ref="F646:G646"/>
    <mergeCell ref="H646:I646"/>
    <mergeCell ref="J646:K646"/>
    <mergeCell ref="L646:M646"/>
    <mergeCell ref="N646:S646"/>
    <mergeCell ref="D650:E650"/>
    <mergeCell ref="F650:G650"/>
    <mergeCell ref="H650:I650"/>
    <mergeCell ref="J650:K650"/>
    <mergeCell ref="L650:M650"/>
    <mergeCell ref="N650:S650"/>
    <mergeCell ref="D651:G651"/>
    <mergeCell ref="H651:I651"/>
    <mergeCell ref="J651:K651"/>
    <mergeCell ref="L651:M651"/>
    <mergeCell ref="N651:S651"/>
    <mergeCell ref="D647:E647"/>
    <mergeCell ref="F647:G647"/>
    <mergeCell ref="H647:I647"/>
    <mergeCell ref="J647:K647"/>
    <mergeCell ref="L647:M647"/>
    <mergeCell ref="N647:S647"/>
    <mergeCell ref="D648:E649"/>
    <mergeCell ref="F648:G648"/>
    <mergeCell ref="H648:I648"/>
    <mergeCell ref="J648:K648"/>
    <mergeCell ref="L648:M648"/>
    <mergeCell ref="N648:S648"/>
    <mergeCell ref="F649:G649"/>
    <mergeCell ref="H649:I649"/>
    <mergeCell ref="J649:K649"/>
    <mergeCell ref="L649:M649"/>
    <mergeCell ref="N649:S649"/>
    <mergeCell ref="C657:E657"/>
    <mergeCell ref="F657:S657"/>
    <mergeCell ref="C658:E658"/>
    <mergeCell ref="F658:H658"/>
    <mergeCell ref="J658:L658"/>
    <mergeCell ref="N658:P658"/>
    <mergeCell ref="R658:S658"/>
    <mergeCell ref="C659:C660"/>
    <mergeCell ref="D659:E659"/>
    <mergeCell ref="F659:S659"/>
    <mergeCell ref="C652:E652"/>
    <mergeCell ref="C653:S653"/>
    <mergeCell ref="C654:D654"/>
    <mergeCell ref="C655:E655"/>
    <mergeCell ref="F655:G655"/>
    <mergeCell ref="C656:E656"/>
    <mergeCell ref="F656:L656"/>
    <mergeCell ref="M656:O656"/>
    <mergeCell ref="P656:S656"/>
    <mergeCell ref="U659:X659"/>
    <mergeCell ref="D660:E660"/>
    <mergeCell ref="F660:S660"/>
    <mergeCell ref="C661:C662"/>
    <mergeCell ref="D661:E661"/>
    <mergeCell ref="F661:S661"/>
    <mergeCell ref="D662:E662"/>
    <mergeCell ref="F662:S662"/>
    <mergeCell ref="C663:C665"/>
    <mergeCell ref="D663:E663"/>
    <mergeCell ref="F663:G663"/>
    <mergeCell ref="H663:I663"/>
    <mergeCell ref="J663:K663"/>
    <mergeCell ref="L663:M663"/>
    <mergeCell ref="N663:O663"/>
    <mergeCell ref="P663:Q663"/>
    <mergeCell ref="R663:S663"/>
    <mergeCell ref="D664:E664"/>
    <mergeCell ref="D665:E665"/>
    <mergeCell ref="C666:E672"/>
    <mergeCell ref="F666:S672"/>
    <mergeCell ref="C674:D674"/>
    <mergeCell ref="Q674:S674"/>
    <mergeCell ref="C675:C680"/>
    <mergeCell ref="D675:G675"/>
    <mergeCell ref="H675:I675"/>
    <mergeCell ref="J675:S675"/>
    <mergeCell ref="D676:G676"/>
    <mergeCell ref="H676:I676"/>
    <mergeCell ref="J676:S676"/>
    <mergeCell ref="D677:G677"/>
    <mergeCell ref="H677:I677"/>
    <mergeCell ref="J677:S677"/>
    <mergeCell ref="D678:G678"/>
    <mergeCell ref="H678:I678"/>
    <mergeCell ref="J678:S678"/>
    <mergeCell ref="D679:G679"/>
    <mergeCell ref="H679:I679"/>
    <mergeCell ref="J679:S679"/>
    <mergeCell ref="D680:G680"/>
    <mergeCell ref="H680:I680"/>
    <mergeCell ref="J680:S680"/>
    <mergeCell ref="C681:C701"/>
    <mergeCell ref="D681:E682"/>
    <mergeCell ref="F681:G682"/>
    <mergeCell ref="H681:I682"/>
    <mergeCell ref="J681:M681"/>
    <mergeCell ref="N681:S682"/>
    <mergeCell ref="J682:K682"/>
    <mergeCell ref="L682:M682"/>
    <mergeCell ref="D683:E683"/>
    <mergeCell ref="F683:G683"/>
    <mergeCell ref="H683:I683"/>
    <mergeCell ref="J683:K683"/>
    <mergeCell ref="L683:M683"/>
    <mergeCell ref="N683:S683"/>
    <mergeCell ref="D684:E686"/>
    <mergeCell ref="F684:G684"/>
    <mergeCell ref="H684:I684"/>
    <mergeCell ref="J684:K684"/>
    <mergeCell ref="L684:M684"/>
    <mergeCell ref="N684:S684"/>
    <mergeCell ref="F685:G685"/>
    <mergeCell ref="H685:I685"/>
    <mergeCell ref="J685:K685"/>
    <mergeCell ref="L685:M685"/>
    <mergeCell ref="N685:S685"/>
    <mergeCell ref="F686:G686"/>
    <mergeCell ref="H686:I686"/>
    <mergeCell ref="J686:K686"/>
    <mergeCell ref="L686:M686"/>
    <mergeCell ref="N686:S686"/>
    <mergeCell ref="D687:E690"/>
    <mergeCell ref="F687:G687"/>
    <mergeCell ref="H687:I687"/>
    <mergeCell ref="J687:K687"/>
    <mergeCell ref="L687:M687"/>
    <mergeCell ref="N687:S687"/>
    <mergeCell ref="F688:G688"/>
    <mergeCell ref="H688:I688"/>
    <mergeCell ref="J688:K688"/>
    <mergeCell ref="L688:M688"/>
    <mergeCell ref="N688:S688"/>
    <mergeCell ref="F689:G689"/>
    <mergeCell ref="H689:I689"/>
    <mergeCell ref="J689:K689"/>
    <mergeCell ref="L689:M689"/>
    <mergeCell ref="N689:S689"/>
    <mergeCell ref="F690:G690"/>
    <mergeCell ref="H690:I690"/>
    <mergeCell ref="J690:K690"/>
    <mergeCell ref="L690:M690"/>
    <mergeCell ref="N690:S690"/>
    <mergeCell ref="D691:E693"/>
    <mergeCell ref="F691:G691"/>
    <mergeCell ref="H691:I691"/>
    <mergeCell ref="J691:K691"/>
    <mergeCell ref="L691:M691"/>
    <mergeCell ref="N691:S691"/>
    <mergeCell ref="F692:G692"/>
    <mergeCell ref="H692:I692"/>
    <mergeCell ref="J692:K692"/>
    <mergeCell ref="L692:M692"/>
    <mergeCell ref="N692:S692"/>
    <mergeCell ref="F693:G693"/>
    <mergeCell ref="H693:I693"/>
    <mergeCell ref="J693:K693"/>
    <mergeCell ref="L693:M693"/>
    <mergeCell ref="N693:S693"/>
    <mergeCell ref="D694:E694"/>
    <mergeCell ref="F694:G694"/>
    <mergeCell ref="H694:I694"/>
    <mergeCell ref="J694:K694"/>
    <mergeCell ref="L694:M694"/>
    <mergeCell ref="N694:S694"/>
    <mergeCell ref="D695:E696"/>
    <mergeCell ref="F695:G695"/>
    <mergeCell ref="H695:I695"/>
    <mergeCell ref="J695:K695"/>
    <mergeCell ref="L695:M695"/>
    <mergeCell ref="N695:S695"/>
    <mergeCell ref="F696:G696"/>
    <mergeCell ref="H696:I696"/>
    <mergeCell ref="J696:K696"/>
    <mergeCell ref="L696:M696"/>
    <mergeCell ref="N696:S696"/>
    <mergeCell ref="D700:E700"/>
    <mergeCell ref="F700:G700"/>
    <mergeCell ref="H700:I700"/>
    <mergeCell ref="J700:K700"/>
    <mergeCell ref="L700:M700"/>
    <mergeCell ref="N700:S700"/>
    <mergeCell ref="D701:G701"/>
    <mergeCell ref="H701:I701"/>
    <mergeCell ref="J701:K701"/>
    <mergeCell ref="L701:M701"/>
    <mergeCell ref="N701:S701"/>
    <mergeCell ref="D697:E697"/>
    <mergeCell ref="F697:G697"/>
    <mergeCell ref="H697:I697"/>
    <mergeCell ref="J697:K697"/>
    <mergeCell ref="L697:M697"/>
    <mergeCell ref="N697:S697"/>
    <mergeCell ref="D698:E699"/>
    <mergeCell ref="F698:G698"/>
    <mergeCell ref="H698:I698"/>
    <mergeCell ref="J698:K698"/>
    <mergeCell ref="L698:M698"/>
    <mergeCell ref="N698:S698"/>
    <mergeCell ref="F699:G699"/>
    <mergeCell ref="H699:I699"/>
    <mergeCell ref="J699:K699"/>
    <mergeCell ref="L699:M699"/>
    <mergeCell ref="N699:S699"/>
    <mergeCell ref="C707:E707"/>
    <mergeCell ref="F707:S707"/>
    <mergeCell ref="C708:E708"/>
    <mergeCell ref="F708:H708"/>
    <mergeCell ref="J708:L708"/>
    <mergeCell ref="N708:P708"/>
    <mergeCell ref="R708:S708"/>
    <mergeCell ref="C709:C710"/>
    <mergeCell ref="D709:E709"/>
    <mergeCell ref="F709:S709"/>
    <mergeCell ref="C702:E702"/>
    <mergeCell ref="C703:S703"/>
    <mergeCell ref="C704:D704"/>
    <mergeCell ref="C705:E705"/>
    <mergeCell ref="F705:G705"/>
    <mergeCell ref="C706:E706"/>
    <mergeCell ref="F706:L706"/>
    <mergeCell ref="M706:O706"/>
    <mergeCell ref="P706:S706"/>
    <mergeCell ref="U709:X709"/>
    <mergeCell ref="D710:E710"/>
    <mergeCell ref="F710:S710"/>
    <mergeCell ref="C711:C712"/>
    <mergeCell ref="D711:E711"/>
    <mergeCell ref="F711:S711"/>
    <mergeCell ref="D712:E712"/>
    <mergeCell ref="F712:S712"/>
    <mergeCell ref="C713:C715"/>
    <mergeCell ref="D713:E713"/>
    <mergeCell ref="F713:G713"/>
    <mergeCell ref="H713:I713"/>
    <mergeCell ref="J713:K713"/>
    <mergeCell ref="L713:M713"/>
    <mergeCell ref="N713:O713"/>
    <mergeCell ref="P713:Q713"/>
    <mergeCell ref="R713:S713"/>
    <mergeCell ref="D714:E714"/>
    <mergeCell ref="D715:E715"/>
    <mergeCell ref="C716:E722"/>
    <mergeCell ref="F716:S722"/>
    <mergeCell ref="C724:D724"/>
    <mergeCell ref="Q724:S724"/>
    <mergeCell ref="C725:C730"/>
    <mergeCell ref="D725:G725"/>
    <mergeCell ref="H725:I725"/>
    <mergeCell ref="J725:S725"/>
    <mergeCell ref="D726:G726"/>
    <mergeCell ref="H726:I726"/>
    <mergeCell ref="J726:S726"/>
    <mergeCell ref="D727:G727"/>
    <mergeCell ref="H727:I727"/>
    <mergeCell ref="J727:S727"/>
    <mergeCell ref="D728:G728"/>
    <mergeCell ref="H728:I728"/>
    <mergeCell ref="J728:S728"/>
    <mergeCell ref="D729:G729"/>
    <mergeCell ref="H729:I729"/>
    <mergeCell ref="J729:S729"/>
    <mergeCell ref="D730:G730"/>
    <mergeCell ref="H730:I730"/>
    <mergeCell ref="J730:S730"/>
    <mergeCell ref="C731:C751"/>
    <mergeCell ref="D731:E732"/>
    <mergeCell ref="F731:G732"/>
    <mergeCell ref="H731:I732"/>
    <mergeCell ref="J731:M731"/>
    <mergeCell ref="N731:S732"/>
    <mergeCell ref="J732:K732"/>
    <mergeCell ref="L732:M732"/>
    <mergeCell ref="D733:E733"/>
    <mergeCell ref="F733:G733"/>
    <mergeCell ref="H733:I733"/>
    <mergeCell ref="J733:K733"/>
    <mergeCell ref="L733:M733"/>
    <mergeCell ref="N733:S733"/>
    <mergeCell ref="D734:E736"/>
    <mergeCell ref="F734:G734"/>
    <mergeCell ref="H734:I734"/>
    <mergeCell ref="J734:K734"/>
    <mergeCell ref="L734:M734"/>
    <mergeCell ref="N734:S734"/>
    <mergeCell ref="F735:G735"/>
    <mergeCell ref="H735:I735"/>
    <mergeCell ref="J735:K735"/>
    <mergeCell ref="L735:M735"/>
    <mergeCell ref="N735:S735"/>
    <mergeCell ref="F736:G736"/>
    <mergeCell ref="H736:I736"/>
    <mergeCell ref="J736:K736"/>
    <mergeCell ref="L736:M736"/>
    <mergeCell ref="N736:S736"/>
    <mergeCell ref="D737:E740"/>
    <mergeCell ref="F737:G737"/>
    <mergeCell ref="H737:I737"/>
    <mergeCell ref="J737:K737"/>
    <mergeCell ref="L737:M737"/>
    <mergeCell ref="N737:S737"/>
    <mergeCell ref="F738:G738"/>
    <mergeCell ref="H738:I738"/>
    <mergeCell ref="J738:K738"/>
    <mergeCell ref="L738:M738"/>
    <mergeCell ref="N738:S738"/>
    <mergeCell ref="F739:G739"/>
    <mergeCell ref="H739:I739"/>
    <mergeCell ref="J739:K739"/>
    <mergeCell ref="L739:M739"/>
    <mergeCell ref="N739:S739"/>
    <mergeCell ref="F740:G740"/>
    <mergeCell ref="H740:I740"/>
    <mergeCell ref="J740:K740"/>
    <mergeCell ref="L740:M740"/>
    <mergeCell ref="N740:S740"/>
    <mergeCell ref="D741:E743"/>
    <mergeCell ref="F741:G741"/>
    <mergeCell ref="H741:I741"/>
    <mergeCell ref="J741:K741"/>
    <mergeCell ref="L741:M741"/>
    <mergeCell ref="N741:S741"/>
    <mergeCell ref="F742:G742"/>
    <mergeCell ref="H742:I742"/>
    <mergeCell ref="J742:K742"/>
    <mergeCell ref="L742:M742"/>
    <mergeCell ref="N742:S742"/>
    <mergeCell ref="F743:G743"/>
    <mergeCell ref="H743:I743"/>
    <mergeCell ref="J743:K743"/>
    <mergeCell ref="L743:M743"/>
    <mergeCell ref="N743:S743"/>
    <mergeCell ref="D744:E744"/>
    <mergeCell ref="F744:G744"/>
    <mergeCell ref="H744:I744"/>
    <mergeCell ref="J744:K744"/>
    <mergeCell ref="L744:M744"/>
    <mergeCell ref="N744:S744"/>
    <mergeCell ref="D745:E746"/>
    <mergeCell ref="F745:G745"/>
    <mergeCell ref="H745:I745"/>
    <mergeCell ref="J745:K745"/>
    <mergeCell ref="L745:M745"/>
    <mergeCell ref="N745:S745"/>
    <mergeCell ref="F746:G746"/>
    <mergeCell ref="H746:I746"/>
    <mergeCell ref="J746:K746"/>
    <mergeCell ref="L746:M746"/>
    <mergeCell ref="N746:S746"/>
    <mergeCell ref="D750:E750"/>
    <mergeCell ref="F750:G750"/>
    <mergeCell ref="H750:I750"/>
    <mergeCell ref="J750:K750"/>
    <mergeCell ref="L750:M750"/>
    <mergeCell ref="N750:S750"/>
    <mergeCell ref="D751:G751"/>
    <mergeCell ref="H751:I751"/>
    <mergeCell ref="J751:K751"/>
    <mergeCell ref="L751:M751"/>
    <mergeCell ref="N751:S751"/>
    <mergeCell ref="D747:E747"/>
    <mergeCell ref="F747:G747"/>
    <mergeCell ref="H747:I747"/>
    <mergeCell ref="J747:K747"/>
    <mergeCell ref="L747:M747"/>
    <mergeCell ref="N747:S747"/>
    <mergeCell ref="D748:E749"/>
    <mergeCell ref="F748:G748"/>
    <mergeCell ref="H748:I748"/>
    <mergeCell ref="J748:K748"/>
    <mergeCell ref="L748:M748"/>
    <mergeCell ref="N748:S748"/>
    <mergeCell ref="F749:G749"/>
    <mergeCell ref="H749:I749"/>
    <mergeCell ref="J749:K749"/>
    <mergeCell ref="L749:M749"/>
    <mergeCell ref="N749:S749"/>
    <mergeCell ref="C757:E757"/>
    <mergeCell ref="F757:S757"/>
    <mergeCell ref="C758:E758"/>
    <mergeCell ref="F758:H758"/>
    <mergeCell ref="J758:L758"/>
    <mergeCell ref="N758:P758"/>
    <mergeCell ref="R758:S758"/>
    <mergeCell ref="C759:C760"/>
    <mergeCell ref="D759:E759"/>
    <mergeCell ref="F759:S759"/>
    <mergeCell ref="C752:E752"/>
    <mergeCell ref="C753:S753"/>
    <mergeCell ref="C754:D754"/>
    <mergeCell ref="C755:E755"/>
    <mergeCell ref="F755:G755"/>
    <mergeCell ref="C756:E756"/>
    <mergeCell ref="F756:L756"/>
    <mergeCell ref="M756:O756"/>
    <mergeCell ref="P756:S756"/>
    <mergeCell ref="U759:X759"/>
    <mergeCell ref="D760:E760"/>
    <mergeCell ref="F760:S760"/>
    <mergeCell ref="C761:C762"/>
    <mergeCell ref="D761:E761"/>
    <mergeCell ref="F761:S761"/>
    <mergeCell ref="D762:E762"/>
    <mergeCell ref="F762:S762"/>
    <mergeCell ref="C763:C765"/>
    <mergeCell ref="D763:E763"/>
    <mergeCell ref="F763:G763"/>
    <mergeCell ref="H763:I763"/>
    <mergeCell ref="J763:K763"/>
    <mergeCell ref="L763:M763"/>
    <mergeCell ref="N763:O763"/>
    <mergeCell ref="P763:Q763"/>
    <mergeCell ref="R763:S763"/>
    <mergeCell ref="D764:E764"/>
    <mergeCell ref="D765:E765"/>
    <mergeCell ref="C766:E772"/>
    <mergeCell ref="F766:S772"/>
    <mergeCell ref="C774:D774"/>
    <mergeCell ref="Q774:S774"/>
    <mergeCell ref="C775:C780"/>
    <mergeCell ref="D775:G775"/>
    <mergeCell ref="H775:I775"/>
    <mergeCell ref="J775:S775"/>
    <mergeCell ref="D776:G776"/>
    <mergeCell ref="H776:I776"/>
    <mergeCell ref="J776:S776"/>
    <mergeCell ref="D777:G777"/>
    <mergeCell ref="H777:I777"/>
    <mergeCell ref="J777:S777"/>
    <mergeCell ref="D778:G778"/>
    <mergeCell ref="H778:I778"/>
    <mergeCell ref="J778:S778"/>
    <mergeCell ref="D779:G779"/>
    <mergeCell ref="H779:I779"/>
    <mergeCell ref="J779:S779"/>
    <mergeCell ref="D780:G780"/>
    <mergeCell ref="H780:I780"/>
    <mergeCell ref="J780:S780"/>
    <mergeCell ref="C781:C801"/>
    <mergeCell ref="D781:E782"/>
    <mergeCell ref="F781:G782"/>
    <mergeCell ref="H781:I782"/>
    <mergeCell ref="J781:M781"/>
    <mergeCell ref="N781:S782"/>
    <mergeCell ref="J782:K782"/>
    <mergeCell ref="L782:M782"/>
    <mergeCell ref="D783:E783"/>
    <mergeCell ref="F783:G783"/>
    <mergeCell ref="H783:I783"/>
    <mergeCell ref="J783:K783"/>
    <mergeCell ref="L783:M783"/>
    <mergeCell ref="N783:S783"/>
    <mergeCell ref="D784:E786"/>
    <mergeCell ref="F784:G784"/>
    <mergeCell ref="H784:I784"/>
    <mergeCell ref="J784:K784"/>
    <mergeCell ref="L784:M784"/>
    <mergeCell ref="N784:S784"/>
    <mergeCell ref="F785:G785"/>
    <mergeCell ref="H785:I785"/>
    <mergeCell ref="J785:K785"/>
    <mergeCell ref="L785:M785"/>
    <mergeCell ref="N785:S785"/>
    <mergeCell ref="F786:G786"/>
    <mergeCell ref="H786:I786"/>
    <mergeCell ref="J786:K786"/>
    <mergeCell ref="L786:M786"/>
    <mergeCell ref="N786:S786"/>
    <mergeCell ref="D787:E790"/>
    <mergeCell ref="F787:G787"/>
    <mergeCell ref="H787:I787"/>
    <mergeCell ref="J787:K787"/>
    <mergeCell ref="L787:M787"/>
    <mergeCell ref="N787:S787"/>
    <mergeCell ref="F788:G788"/>
    <mergeCell ref="H788:I788"/>
    <mergeCell ref="J788:K788"/>
    <mergeCell ref="L788:M788"/>
    <mergeCell ref="N788:S788"/>
    <mergeCell ref="F789:G789"/>
    <mergeCell ref="H789:I789"/>
    <mergeCell ref="J789:K789"/>
    <mergeCell ref="L789:M789"/>
    <mergeCell ref="N789:S789"/>
    <mergeCell ref="F790:G790"/>
    <mergeCell ref="H790:I790"/>
    <mergeCell ref="J790:K790"/>
    <mergeCell ref="L790:M790"/>
    <mergeCell ref="N790:S790"/>
    <mergeCell ref="D791:E793"/>
    <mergeCell ref="F791:G791"/>
    <mergeCell ref="H791:I791"/>
    <mergeCell ref="J791:K791"/>
    <mergeCell ref="L791:M791"/>
    <mergeCell ref="N791:S791"/>
    <mergeCell ref="F792:G792"/>
    <mergeCell ref="H792:I792"/>
    <mergeCell ref="J792:K792"/>
    <mergeCell ref="L792:M792"/>
    <mergeCell ref="N792:S792"/>
    <mergeCell ref="F793:G793"/>
    <mergeCell ref="H793:I793"/>
    <mergeCell ref="J793:K793"/>
    <mergeCell ref="L793:M793"/>
    <mergeCell ref="N793:S793"/>
    <mergeCell ref="D794:E794"/>
    <mergeCell ref="F794:G794"/>
    <mergeCell ref="H794:I794"/>
    <mergeCell ref="J794:K794"/>
    <mergeCell ref="L794:M794"/>
    <mergeCell ref="N794:S794"/>
    <mergeCell ref="D795:E796"/>
    <mergeCell ref="F795:G795"/>
    <mergeCell ref="H795:I795"/>
    <mergeCell ref="J795:K795"/>
    <mergeCell ref="L795:M795"/>
    <mergeCell ref="N795:S795"/>
    <mergeCell ref="F796:G796"/>
    <mergeCell ref="H796:I796"/>
    <mergeCell ref="J796:K796"/>
    <mergeCell ref="L796:M796"/>
    <mergeCell ref="N796:S796"/>
    <mergeCell ref="D800:E800"/>
    <mergeCell ref="F800:G800"/>
    <mergeCell ref="H800:I800"/>
    <mergeCell ref="J800:K800"/>
    <mergeCell ref="L800:M800"/>
    <mergeCell ref="N800:S800"/>
    <mergeCell ref="D801:G801"/>
    <mergeCell ref="H801:I801"/>
    <mergeCell ref="J801:K801"/>
    <mergeCell ref="L801:M801"/>
    <mergeCell ref="N801:S801"/>
    <mergeCell ref="D797:E797"/>
    <mergeCell ref="F797:G797"/>
    <mergeCell ref="H797:I797"/>
    <mergeCell ref="J797:K797"/>
    <mergeCell ref="L797:M797"/>
    <mergeCell ref="N797:S797"/>
    <mergeCell ref="D798:E799"/>
    <mergeCell ref="F798:G798"/>
    <mergeCell ref="H798:I798"/>
    <mergeCell ref="J798:K798"/>
    <mergeCell ref="L798:M798"/>
    <mergeCell ref="N798:S798"/>
    <mergeCell ref="F799:G799"/>
    <mergeCell ref="H799:I799"/>
    <mergeCell ref="J799:K799"/>
    <mergeCell ref="L799:M799"/>
    <mergeCell ref="N799:S799"/>
    <mergeCell ref="C807:E807"/>
    <mergeCell ref="F807:S807"/>
    <mergeCell ref="C808:E808"/>
    <mergeCell ref="F808:H808"/>
    <mergeCell ref="J808:L808"/>
    <mergeCell ref="N808:P808"/>
    <mergeCell ref="R808:S808"/>
    <mergeCell ref="C809:C810"/>
    <mergeCell ref="D809:E809"/>
    <mergeCell ref="F809:S809"/>
    <mergeCell ref="C802:E802"/>
    <mergeCell ref="C803:S803"/>
    <mergeCell ref="C804:D804"/>
    <mergeCell ref="C805:E805"/>
    <mergeCell ref="F805:G805"/>
    <mergeCell ref="C806:E806"/>
    <mergeCell ref="F806:L806"/>
    <mergeCell ref="M806:O806"/>
    <mergeCell ref="P806:S806"/>
    <mergeCell ref="U809:X809"/>
    <mergeCell ref="D810:E810"/>
    <mergeCell ref="F810:S810"/>
    <mergeCell ref="C811:C812"/>
    <mergeCell ref="D811:E811"/>
    <mergeCell ref="F811:S811"/>
    <mergeCell ref="D812:E812"/>
    <mergeCell ref="F812:S812"/>
    <mergeCell ref="C813:C815"/>
    <mergeCell ref="D813:E813"/>
    <mergeCell ref="F813:G813"/>
    <mergeCell ref="H813:I813"/>
    <mergeCell ref="J813:K813"/>
    <mergeCell ref="L813:M813"/>
    <mergeCell ref="N813:O813"/>
    <mergeCell ref="P813:Q813"/>
    <mergeCell ref="R813:S813"/>
    <mergeCell ref="D814:E814"/>
    <mergeCell ref="D815:E815"/>
    <mergeCell ref="C816:E822"/>
    <mergeCell ref="F816:S822"/>
    <mergeCell ref="C824:D824"/>
    <mergeCell ref="Q824:S824"/>
    <mergeCell ref="C825:C830"/>
    <mergeCell ref="D825:G825"/>
    <mergeCell ref="H825:I825"/>
    <mergeCell ref="J825:S825"/>
    <mergeCell ref="D826:G826"/>
    <mergeCell ref="H826:I826"/>
    <mergeCell ref="J826:S826"/>
    <mergeCell ref="D827:G827"/>
    <mergeCell ref="H827:I827"/>
    <mergeCell ref="J827:S827"/>
    <mergeCell ref="D828:G828"/>
    <mergeCell ref="H828:I828"/>
    <mergeCell ref="J828:S828"/>
    <mergeCell ref="D829:G829"/>
    <mergeCell ref="H829:I829"/>
    <mergeCell ref="J829:S829"/>
    <mergeCell ref="D830:G830"/>
    <mergeCell ref="H830:I830"/>
    <mergeCell ref="J830:S830"/>
    <mergeCell ref="C831:C851"/>
    <mergeCell ref="D831:E832"/>
    <mergeCell ref="F831:G832"/>
    <mergeCell ref="H831:I832"/>
    <mergeCell ref="J831:M831"/>
    <mergeCell ref="N831:S832"/>
    <mergeCell ref="J832:K832"/>
    <mergeCell ref="L832:M832"/>
    <mergeCell ref="D833:E833"/>
    <mergeCell ref="F833:G833"/>
    <mergeCell ref="H833:I833"/>
    <mergeCell ref="J833:K833"/>
    <mergeCell ref="L833:M833"/>
    <mergeCell ref="N833:S833"/>
    <mergeCell ref="D834:E836"/>
    <mergeCell ref="F834:G834"/>
    <mergeCell ref="H834:I834"/>
    <mergeCell ref="J834:K834"/>
    <mergeCell ref="L834:M834"/>
    <mergeCell ref="N834:S834"/>
    <mergeCell ref="F835:G835"/>
    <mergeCell ref="H835:I835"/>
    <mergeCell ref="J835:K835"/>
    <mergeCell ref="L835:M835"/>
    <mergeCell ref="N835:S835"/>
    <mergeCell ref="F836:G836"/>
    <mergeCell ref="H836:I836"/>
    <mergeCell ref="J836:K836"/>
    <mergeCell ref="L836:M836"/>
    <mergeCell ref="N836:S836"/>
    <mergeCell ref="D837:E840"/>
    <mergeCell ref="F837:G837"/>
    <mergeCell ref="H837:I837"/>
    <mergeCell ref="J837:K837"/>
    <mergeCell ref="L837:M837"/>
    <mergeCell ref="N837:S837"/>
    <mergeCell ref="F838:G838"/>
    <mergeCell ref="H838:I838"/>
    <mergeCell ref="J838:K838"/>
    <mergeCell ref="L838:M838"/>
    <mergeCell ref="N838:S838"/>
    <mergeCell ref="F839:G839"/>
    <mergeCell ref="H839:I839"/>
    <mergeCell ref="J839:K839"/>
    <mergeCell ref="L839:M839"/>
    <mergeCell ref="N839:S839"/>
    <mergeCell ref="F840:G840"/>
    <mergeCell ref="H840:I840"/>
    <mergeCell ref="J840:K840"/>
    <mergeCell ref="L840:M840"/>
    <mergeCell ref="N840:S840"/>
    <mergeCell ref="D841:E843"/>
    <mergeCell ref="F841:G841"/>
    <mergeCell ref="H841:I841"/>
    <mergeCell ref="J841:K841"/>
    <mergeCell ref="L841:M841"/>
    <mergeCell ref="N841:S841"/>
    <mergeCell ref="F842:G842"/>
    <mergeCell ref="H842:I842"/>
    <mergeCell ref="J842:K842"/>
    <mergeCell ref="L842:M842"/>
    <mergeCell ref="N842:S842"/>
    <mergeCell ref="F843:G843"/>
    <mergeCell ref="H843:I843"/>
    <mergeCell ref="J843:K843"/>
    <mergeCell ref="L843:M843"/>
    <mergeCell ref="N843:S843"/>
    <mergeCell ref="D844:E844"/>
    <mergeCell ref="F844:G844"/>
    <mergeCell ref="H844:I844"/>
    <mergeCell ref="J844:K844"/>
    <mergeCell ref="L844:M844"/>
    <mergeCell ref="N844:S844"/>
    <mergeCell ref="D845:E846"/>
    <mergeCell ref="F845:G845"/>
    <mergeCell ref="H845:I845"/>
    <mergeCell ref="J845:K845"/>
    <mergeCell ref="L845:M845"/>
    <mergeCell ref="N845:S845"/>
    <mergeCell ref="F846:G846"/>
    <mergeCell ref="H846:I846"/>
    <mergeCell ref="J846:K846"/>
    <mergeCell ref="L846:M846"/>
    <mergeCell ref="N846:S846"/>
    <mergeCell ref="D850:E850"/>
    <mergeCell ref="F850:G850"/>
    <mergeCell ref="H850:I850"/>
    <mergeCell ref="J850:K850"/>
    <mergeCell ref="L850:M850"/>
    <mergeCell ref="N850:S850"/>
    <mergeCell ref="D851:G851"/>
    <mergeCell ref="H851:I851"/>
    <mergeCell ref="J851:K851"/>
    <mergeCell ref="L851:M851"/>
    <mergeCell ref="N851:S851"/>
    <mergeCell ref="D847:E847"/>
    <mergeCell ref="F847:G847"/>
    <mergeCell ref="H847:I847"/>
    <mergeCell ref="J847:K847"/>
    <mergeCell ref="L847:M847"/>
    <mergeCell ref="N847:S847"/>
    <mergeCell ref="D848:E849"/>
    <mergeCell ref="F848:G848"/>
    <mergeCell ref="H848:I848"/>
    <mergeCell ref="J848:K848"/>
    <mergeCell ref="L848:M848"/>
    <mergeCell ref="N848:S848"/>
    <mergeCell ref="F849:G849"/>
    <mergeCell ref="H849:I849"/>
    <mergeCell ref="J849:K849"/>
    <mergeCell ref="L849:M849"/>
    <mergeCell ref="N849:S849"/>
    <mergeCell ref="C857:E857"/>
    <mergeCell ref="F857:S857"/>
    <mergeCell ref="C858:E858"/>
    <mergeCell ref="F858:H858"/>
    <mergeCell ref="J858:L858"/>
    <mergeCell ref="N858:P858"/>
    <mergeCell ref="R858:S858"/>
    <mergeCell ref="C859:C860"/>
    <mergeCell ref="D859:E859"/>
    <mergeCell ref="F859:S859"/>
    <mergeCell ref="C852:E852"/>
    <mergeCell ref="C853:S853"/>
    <mergeCell ref="C854:D854"/>
    <mergeCell ref="C855:E855"/>
    <mergeCell ref="F855:G855"/>
    <mergeCell ref="C856:E856"/>
    <mergeCell ref="F856:L856"/>
    <mergeCell ref="M856:O856"/>
    <mergeCell ref="P856:S856"/>
    <mergeCell ref="U859:X859"/>
    <mergeCell ref="D860:E860"/>
    <mergeCell ref="F860:S860"/>
    <mergeCell ref="C861:C862"/>
    <mergeCell ref="D861:E861"/>
    <mergeCell ref="F861:S861"/>
    <mergeCell ref="D862:E862"/>
    <mergeCell ref="F862:S862"/>
    <mergeCell ref="C863:C865"/>
    <mergeCell ref="D863:E863"/>
    <mergeCell ref="F863:G863"/>
    <mergeCell ref="H863:I863"/>
    <mergeCell ref="J863:K863"/>
    <mergeCell ref="L863:M863"/>
    <mergeCell ref="N863:O863"/>
    <mergeCell ref="P863:Q863"/>
    <mergeCell ref="R863:S863"/>
    <mergeCell ref="D864:E864"/>
    <mergeCell ref="D865:E865"/>
    <mergeCell ref="C866:E872"/>
    <mergeCell ref="F866:S872"/>
    <mergeCell ref="C874:D874"/>
    <mergeCell ref="Q874:S874"/>
    <mergeCell ref="C875:C880"/>
    <mergeCell ref="D875:G875"/>
    <mergeCell ref="H875:I875"/>
    <mergeCell ref="J875:S875"/>
    <mergeCell ref="D876:G876"/>
    <mergeCell ref="H876:I876"/>
    <mergeCell ref="J876:S876"/>
    <mergeCell ref="D877:G877"/>
    <mergeCell ref="H877:I877"/>
    <mergeCell ref="J877:S877"/>
    <mergeCell ref="D878:G878"/>
    <mergeCell ref="H878:I878"/>
    <mergeCell ref="J878:S878"/>
    <mergeCell ref="D879:G879"/>
    <mergeCell ref="H879:I879"/>
    <mergeCell ref="J879:S879"/>
    <mergeCell ref="D880:G880"/>
    <mergeCell ref="H880:I880"/>
    <mergeCell ref="J880:S880"/>
    <mergeCell ref="C881:C901"/>
    <mergeCell ref="D881:E882"/>
    <mergeCell ref="F881:G882"/>
    <mergeCell ref="H881:I882"/>
    <mergeCell ref="J881:M881"/>
    <mergeCell ref="N881:S882"/>
    <mergeCell ref="J882:K882"/>
    <mergeCell ref="L882:M882"/>
    <mergeCell ref="D883:E883"/>
    <mergeCell ref="F883:G883"/>
    <mergeCell ref="H883:I883"/>
    <mergeCell ref="J883:K883"/>
    <mergeCell ref="L883:M883"/>
    <mergeCell ref="N883:S883"/>
    <mergeCell ref="D884:E886"/>
    <mergeCell ref="F884:G884"/>
    <mergeCell ref="H884:I884"/>
    <mergeCell ref="J884:K884"/>
    <mergeCell ref="L884:M884"/>
    <mergeCell ref="N884:S884"/>
    <mergeCell ref="F885:G885"/>
    <mergeCell ref="H885:I885"/>
    <mergeCell ref="J885:K885"/>
    <mergeCell ref="L885:M885"/>
    <mergeCell ref="N885:S885"/>
    <mergeCell ref="F886:G886"/>
    <mergeCell ref="H886:I886"/>
    <mergeCell ref="J886:K886"/>
    <mergeCell ref="L886:M886"/>
    <mergeCell ref="N886:S886"/>
    <mergeCell ref="D887:E890"/>
    <mergeCell ref="F887:G887"/>
    <mergeCell ref="H887:I887"/>
    <mergeCell ref="J887:K887"/>
    <mergeCell ref="L887:M887"/>
    <mergeCell ref="N887:S887"/>
    <mergeCell ref="F888:G888"/>
    <mergeCell ref="H888:I888"/>
    <mergeCell ref="J888:K888"/>
    <mergeCell ref="L888:M888"/>
    <mergeCell ref="N888:S888"/>
    <mergeCell ref="F889:G889"/>
    <mergeCell ref="H889:I889"/>
    <mergeCell ref="J889:K889"/>
    <mergeCell ref="L889:M889"/>
    <mergeCell ref="N889:S889"/>
    <mergeCell ref="F890:G890"/>
    <mergeCell ref="H890:I890"/>
    <mergeCell ref="J890:K890"/>
    <mergeCell ref="L890:M890"/>
    <mergeCell ref="N890:S890"/>
    <mergeCell ref="D891:E893"/>
    <mergeCell ref="F891:G891"/>
    <mergeCell ref="H891:I891"/>
    <mergeCell ref="J891:K891"/>
    <mergeCell ref="L891:M891"/>
    <mergeCell ref="N891:S891"/>
    <mergeCell ref="F892:G892"/>
    <mergeCell ref="H892:I892"/>
    <mergeCell ref="J892:K892"/>
    <mergeCell ref="L892:M892"/>
    <mergeCell ref="N892:S892"/>
    <mergeCell ref="F893:G893"/>
    <mergeCell ref="H893:I893"/>
    <mergeCell ref="J893:K893"/>
    <mergeCell ref="L893:M893"/>
    <mergeCell ref="N893:S893"/>
    <mergeCell ref="D894:E894"/>
    <mergeCell ref="F894:G894"/>
    <mergeCell ref="H894:I894"/>
    <mergeCell ref="J894:K894"/>
    <mergeCell ref="L894:M894"/>
    <mergeCell ref="N894:S894"/>
    <mergeCell ref="D895:E896"/>
    <mergeCell ref="F895:G895"/>
    <mergeCell ref="H895:I895"/>
    <mergeCell ref="J895:K895"/>
    <mergeCell ref="L895:M895"/>
    <mergeCell ref="N895:S895"/>
    <mergeCell ref="F896:G896"/>
    <mergeCell ref="H896:I896"/>
    <mergeCell ref="J896:K896"/>
    <mergeCell ref="L896:M896"/>
    <mergeCell ref="N896:S896"/>
    <mergeCell ref="D900:E900"/>
    <mergeCell ref="F900:G900"/>
    <mergeCell ref="H900:I900"/>
    <mergeCell ref="J900:K900"/>
    <mergeCell ref="L900:M900"/>
    <mergeCell ref="N900:S900"/>
    <mergeCell ref="D901:G901"/>
    <mergeCell ref="H901:I901"/>
    <mergeCell ref="J901:K901"/>
    <mergeCell ref="L901:M901"/>
    <mergeCell ref="N901:S901"/>
    <mergeCell ref="D897:E897"/>
    <mergeCell ref="F897:G897"/>
    <mergeCell ref="H897:I897"/>
    <mergeCell ref="J897:K897"/>
    <mergeCell ref="L897:M897"/>
    <mergeCell ref="N897:S897"/>
    <mergeCell ref="D898:E899"/>
    <mergeCell ref="F898:G898"/>
    <mergeCell ref="H898:I898"/>
    <mergeCell ref="J898:K898"/>
    <mergeCell ref="L898:M898"/>
    <mergeCell ref="N898:S898"/>
    <mergeCell ref="F899:G899"/>
    <mergeCell ref="H899:I899"/>
    <mergeCell ref="J899:K899"/>
    <mergeCell ref="L899:M899"/>
    <mergeCell ref="N899:S899"/>
    <mergeCell ref="C907:E907"/>
    <mergeCell ref="F907:S907"/>
    <mergeCell ref="C908:E908"/>
    <mergeCell ref="F908:H908"/>
    <mergeCell ref="J908:L908"/>
    <mergeCell ref="N908:P908"/>
    <mergeCell ref="R908:S908"/>
    <mergeCell ref="C909:C910"/>
    <mergeCell ref="D909:E909"/>
    <mergeCell ref="F909:S909"/>
    <mergeCell ref="C902:E902"/>
    <mergeCell ref="C903:S903"/>
    <mergeCell ref="C904:D904"/>
    <mergeCell ref="C905:E905"/>
    <mergeCell ref="F905:G905"/>
    <mergeCell ref="C906:E906"/>
    <mergeCell ref="F906:L906"/>
    <mergeCell ref="M906:O906"/>
    <mergeCell ref="P906:S906"/>
    <mergeCell ref="U909:X909"/>
    <mergeCell ref="D910:E910"/>
    <mergeCell ref="F910:S910"/>
    <mergeCell ref="C911:C912"/>
    <mergeCell ref="D911:E911"/>
    <mergeCell ref="F911:S911"/>
    <mergeCell ref="D912:E912"/>
    <mergeCell ref="F912:S912"/>
    <mergeCell ref="C913:C915"/>
    <mergeCell ref="D913:E913"/>
    <mergeCell ref="F913:G913"/>
    <mergeCell ref="H913:I913"/>
    <mergeCell ref="J913:K913"/>
    <mergeCell ref="L913:M913"/>
    <mergeCell ref="N913:O913"/>
    <mergeCell ref="P913:Q913"/>
    <mergeCell ref="R913:S913"/>
    <mergeCell ref="D914:E914"/>
    <mergeCell ref="D915:E915"/>
    <mergeCell ref="C916:E922"/>
    <mergeCell ref="F916:S922"/>
    <mergeCell ref="C924:D924"/>
    <mergeCell ref="Q924:S924"/>
    <mergeCell ref="C925:C930"/>
    <mergeCell ref="D925:G925"/>
    <mergeCell ref="H925:I925"/>
    <mergeCell ref="J925:S925"/>
    <mergeCell ref="D926:G926"/>
    <mergeCell ref="H926:I926"/>
    <mergeCell ref="J926:S926"/>
    <mergeCell ref="D927:G927"/>
    <mergeCell ref="H927:I927"/>
    <mergeCell ref="J927:S927"/>
    <mergeCell ref="D928:G928"/>
    <mergeCell ref="H928:I928"/>
    <mergeCell ref="J928:S928"/>
    <mergeCell ref="D929:G929"/>
    <mergeCell ref="H929:I929"/>
    <mergeCell ref="J929:S929"/>
    <mergeCell ref="D930:G930"/>
    <mergeCell ref="H930:I930"/>
    <mergeCell ref="J930:S930"/>
    <mergeCell ref="C931:C951"/>
    <mergeCell ref="D931:E932"/>
    <mergeCell ref="F931:G932"/>
    <mergeCell ref="H931:I932"/>
    <mergeCell ref="J931:M931"/>
    <mergeCell ref="N931:S932"/>
    <mergeCell ref="J932:K932"/>
    <mergeCell ref="L932:M932"/>
    <mergeCell ref="D933:E933"/>
    <mergeCell ref="F933:G933"/>
    <mergeCell ref="H933:I933"/>
    <mergeCell ref="J933:K933"/>
    <mergeCell ref="L933:M933"/>
    <mergeCell ref="N933:S933"/>
    <mergeCell ref="D934:E936"/>
    <mergeCell ref="F934:G934"/>
    <mergeCell ref="H934:I934"/>
    <mergeCell ref="J934:K934"/>
    <mergeCell ref="L934:M934"/>
    <mergeCell ref="N934:S934"/>
    <mergeCell ref="F935:G935"/>
    <mergeCell ref="H935:I935"/>
    <mergeCell ref="J935:K935"/>
    <mergeCell ref="L935:M935"/>
    <mergeCell ref="N935:S935"/>
    <mergeCell ref="F936:G936"/>
    <mergeCell ref="H936:I936"/>
    <mergeCell ref="J936:K936"/>
    <mergeCell ref="L936:M936"/>
    <mergeCell ref="N936:S936"/>
    <mergeCell ref="D937:E940"/>
    <mergeCell ref="F937:G937"/>
    <mergeCell ref="H937:I937"/>
    <mergeCell ref="J937:K937"/>
    <mergeCell ref="L937:M937"/>
    <mergeCell ref="N937:S937"/>
    <mergeCell ref="F938:G938"/>
    <mergeCell ref="H938:I938"/>
    <mergeCell ref="J938:K938"/>
    <mergeCell ref="L938:M938"/>
    <mergeCell ref="N938:S938"/>
    <mergeCell ref="F939:G939"/>
    <mergeCell ref="H939:I939"/>
    <mergeCell ref="J939:K939"/>
    <mergeCell ref="L939:M939"/>
    <mergeCell ref="N939:S939"/>
    <mergeCell ref="F940:G940"/>
    <mergeCell ref="H940:I940"/>
    <mergeCell ref="J940:K940"/>
    <mergeCell ref="L940:M940"/>
    <mergeCell ref="N940:S940"/>
    <mergeCell ref="D941:E943"/>
    <mergeCell ref="F941:G941"/>
    <mergeCell ref="H941:I941"/>
    <mergeCell ref="J941:K941"/>
    <mergeCell ref="L941:M941"/>
    <mergeCell ref="N941:S941"/>
    <mergeCell ref="F942:G942"/>
    <mergeCell ref="H942:I942"/>
    <mergeCell ref="J942:K942"/>
    <mergeCell ref="L942:M942"/>
    <mergeCell ref="N942:S942"/>
    <mergeCell ref="F943:G943"/>
    <mergeCell ref="H943:I943"/>
    <mergeCell ref="J943:K943"/>
    <mergeCell ref="L943:M943"/>
    <mergeCell ref="N943:S943"/>
    <mergeCell ref="D944:E944"/>
    <mergeCell ref="F944:G944"/>
    <mergeCell ref="H944:I944"/>
    <mergeCell ref="J944:K944"/>
    <mergeCell ref="L944:M944"/>
    <mergeCell ref="N944:S944"/>
    <mergeCell ref="D945:E946"/>
    <mergeCell ref="F945:G945"/>
    <mergeCell ref="H945:I945"/>
    <mergeCell ref="J945:K945"/>
    <mergeCell ref="L945:M945"/>
    <mergeCell ref="N945:S945"/>
    <mergeCell ref="F946:G946"/>
    <mergeCell ref="H946:I946"/>
    <mergeCell ref="J946:K946"/>
    <mergeCell ref="L946:M946"/>
    <mergeCell ref="N946:S946"/>
    <mergeCell ref="D950:E950"/>
    <mergeCell ref="F950:G950"/>
    <mergeCell ref="H950:I950"/>
    <mergeCell ref="J950:K950"/>
    <mergeCell ref="L950:M950"/>
    <mergeCell ref="N950:S950"/>
    <mergeCell ref="D951:G951"/>
    <mergeCell ref="H951:I951"/>
    <mergeCell ref="J951:K951"/>
    <mergeCell ref="L951:M951"/>
    <mergeCell ref="N951:S951"/>
    <mergeCell ref="D947:E947"/>
    <mergeCell ref="F947:G947"/>
    <mergeCell ref="H947:I947"/>
    <mergeCell ref="J947:K947"/>
    <mergeCell ref="L947:M947"/>
    <mergeCell ref="N947:S947"/>
    <mergeCell ref="D948:E949"/>
    <mergeCell ref="F948:G948"/>
    <mergeCell ref="H948:I948"/>
    <mergeCell ref="J948:K948"/>
    <mergeCell ref="L948:M948"/>
    <mergeCell ref="N948:S948"/>
    <mergeCell ref="F949:G949"/>
    <mergeCell ref="H949:I949"/>
    <mergeCell ref="J949:K949"/>
    <mergeCell ref="L949:M949"/>
    <mergeCell ref="N949:S949"/>
    <mergeCell ref="C957:E957"/>
    <mergeCell ref="F957:S957"/>
    <mergeCell ref="C958:E958"/>
    <mergeCell ref="F958:H958"/>
    <mergeCell ref="J958:L958"/>
    <mergeCell ref="N958:P958"/>
    <mergeCell ref="R958:S958"/>
    <mergeCell ref="C959:C960"/>
    <mergeCell ref="D959:E959"/>
    <mergeCell ref="F959:S959"/>
    <mergeCell ref="C952:E952"/>
    <mergeCell ref="C953:S953"/>
    <mergeCell ref="C954:D954"/>
    <mergeCell ref="C955:E955"/>
    <mergeCell ref="F955:G955"/>
    <mergeCell ref="C956:E956"/>
    <mergeCell ref="F956:L956"/>
    <mergeCell ref="M956:O956"/>
    <mergeCell ref="P956:S956"/>
    <mergeCell ref="U959:X959"/>
    <mergeCell ref="D960:E960"/>
    <mergeCell ref="F960:S960"/>
    <mergeCell ref="C961:C962"/>
    <mergeCell ref="D961:E961"/>
    <mergeCell ref="F961:S961"/>
    <mergeCell ref="D962:E962"/>
    <mergeCell ref="F962:S962"/>
    <mergeCell ref="C963:C965"/>
    <mergeCell ref="D963:E963"/>
    <mergeCell ref="F963:G963"/>
    <mergeCell ref="H963:I963"/>
    <mergeCell ref="J963:K963"/>
    <mergeCell ref="L963:M963"/>
    <mergeCell ref="N963:O963"/>
    <mergeCell ref="P963:Q963"/>
    <mergeCell ref="R963:S963"/>
    <mergeCell ref="D964:E964"/>
    <mergeCell ref="D965:E965"/>
    <mergeCell ref="C966:E972"/>
    <mergeCell ref="F966:S972"/>
    <mergeCell ref="C974:D974"/>
    <mergeCell ref="Q974:S974"/>
    <mergeCell ref="C975:C980"/>
    <mergeCell ref="D975:G975"/>
    <mergeCell ref="H975:I975"/>
    <mergeCell ref="J975:S975"/>
    <mergeCell ref="D976:G976"/>
    <mergeCell ref="H976:I976"/>
    <mergeCell ref="J976:S976"/>
    <mergeCell ref="D977:G977"/>
    <mergeCell ref="H977:I977"/>
    <mergeCell ref="J977:S977"/>
    <mergeCell ref="D978:G978"/>
    <mergeCell ref="H978:I978"/>
    <mergeCell ref="J978:S978"/>
    <mergeCell ref="D979:G979"/>
    <mergeCell ref="H979:I979"/>
    <mergeCell ref="J979:S979"/>
    <mergeCell ref="D980:G980"/>
    <mergeCell ref="H980:I980"/>
    <mergeCell ref="J980:S980"/>
    <mergeCell ref="C981:C1001"/>
    <mergeCell ref="D981:E982"/>
    <mergeCell ref="F981:G982"/>
    <mergeCell ref="H981:I982"/>
    <mergeCell ref="J981:M981"/>
    <mergeCell ref="N981:S982"/>
    <mergeCell ref="J982:K982"/>
    <mergeCell ref="L982:M982"/>
    <mergeCell ref="D983:E983"/>
    <mergeCell ref="F983:G983"/>
    <mergeCell ref="H983:I983"/>
    <mergeCell ref="J983:K983"/>
    <mergeCell ref="L983:M983"/>
    <mergeCell ref="N983:S983"/>
    <mergeCell ref="D984:E986"/>
    <mergeCell ref="F984:G984"/>
    <mergeCell ref="H984:I984"/>
    <mergeCell ref="J984:K984"/>
    <mergeCell ref="L984:M984"/>
    <mergeCell ref="N984:S984"/>
    <mergeCell ref="F985:G985"/>
    <mergeCell ref="H985:I985"/>
    <mergeCell ref="J985:K985"/>
    <mergeCell ref="L985:M985"/>
    <mergeCell ref="N985:S985"/>
    <mergeCell ref="F986:G986"/>
    <mergeCell ref="H986:I986"/>
    <mergeCell ref="J986:K986"/>
    <mergeCell ref="L986:M986"/>
    <mergeCell ref="N986:S986"/>
    <mergeCell ref="D987:E990"/>
    <mergeCell ref="F987:G987"/>
    <mergeCell ref="H987:I987"/>
    <mergeCell ref="J987:K987"/>
    <mergeCell ref="L987:M987"/>
    <mergeCell ref="N987:S987"/>
    <mergeCell ref="F988:G988"/>
    <mergeCell ref="H988:I988"/>
    <mergeCell ref="J988:K988"/>
    <mergeCell ref="L988:M988"/>
    <mergeCell ref="N988:S988"/>
    <mergeCell ref="F989:G989"/>
    <mergeCell ref="H989:I989"/>
    <mergeCell ref="J989:K989"/>
    <mergeCell ref="L989:M989"/>
    <mergeCell ref="N989:S989"/>
    <mergeCell ref="F990:G990"/>
    <mergeCell ref="H990:I990"/>
    <mergeCell ref="J990:K990"/>
    <mergeCell ref="L990:M990"/>
    <mergeCell ref="N990:S990"/>
    <mergeCell ref="D991:E993"/>
    <mergeCell ref="F991:G991"/>
    <mergeCell ref="H991:I991"/>
    <mergeCell ref="J991:K991"/>
    <mergeCell ref="L991:M991"/>
    <mergeCell ref="N991:S991"/>
    <mergeCell ref="F992:G992"/>
    <mergeCell ref="H992:I992"/>
    <mergeCell ref="J992:K992"/>
    <mergeCell ref="L992:M992"/>
    <mergeCell ref="N992:S992"/>
    <mergeCell ref="F993:G993"/>
    <mergeCell ref="H993:I993"/>
    <mergeCell ref="J993:K993"/>
    <mergeCell ref="L993:M993"/>
    <mergeCell ref="N993:S993"/>
    <mergeCell ref="D994:E994"/>
    <mergeCell ref="F994:G994"/>
    <mergeCell ref="H994:I994"/>
    <mergeCell ref="J994:K994"/>
    <mergeCell ref="L994:M994"/>
    <mergeCell ref="N994:S994"/>
    <mergeCell ref="D995:E996"/>
    <mergeCell ref="F995:G995"/>
    <mergeCell ref="H995:I995"/>
    <mergeCell ref="J995:K995"/>
    <mergeCell ref="L995:M995"/>
    <mergeCell ref="N995:S995"/>
    <mergeCell ref="F996:G996"/>
    <mergeCell ref="H996:I996"/>
    <mergeCell ref="J996:K996"/>
    <mergeCell ref="L996:M996"/>
    <mergeCell ref="N996:S996"/>
    <mergeCell ref="D1000:E1000"/>
    <mergeCell ref="F1000:G1000"/>
    <mergeCell ref="H1000:I1000"/>
    <mergeCell ref="J1000:K1000"/>
    <mergeCell ref="L1000:M1000"/>
    <mergeCell ref="N1000:S1000"/>
    <mergeCell ref="D1001:G1001"/>
    <mergeCell ref="H1001:I1001"/>
    <mergeCell ref="J1001:K1001"/>
    <mergeCell ref="L1001:M1001"/>
    <mergeCell ref="N1001:S1001"/>
    <mergeCell ref="D997:E997"/>
    <mergeCell ref="F997:G997"/>
    <mergeCell ref="H997:I997"/>
    <mergeCell ref="J997:K997"/>
    <mergeCell ref="L997:M997"/>
    <mergeCell ref="N997:S997"/>
    <mergeCell ref="D998:E999"/>
    <mergeCell ref="F998:G998"/>
    <mergeCell ref="H998:I998"/>
    <mergeCell ref="J998:K998"/>
    <mergeCell ref="L998:M998"/>
    <mergeCell ref="N998:S998"/>
    <mergeCell ref="F999:G999"/>
    <mergeCell ref="H999:I999"/>
    <mergeCell ref="J999:K999"/>
    <mergeCell ref="L999:M999"/>
    <mergeCell ref="N999:S999"/>
    <mergeCell ref="C1007:E1007"/>
    <mergeCell ref="F1007:S1007"/>
    <mergeCell ref="C1008:E1008"/>
    <mergeCell ref="F1008:H1008"/>
    <mergeCell ref="J1008:L1008"/>
    <mergeCell ref="N1008:P1008"/>
    <mergeCell ref="R1008:S1008"/>
    <mergeCell ref="C1009:C1010"/>
    <mergeCell ref="D1009:E1009"/>
    <mergeCell ref="F1009:S1009"/>
    <mergeCell ref="C1002:E1002"/>
    <mergeCell ref="C1003:S1003"/>
    <mergeCell ref="C1004:D1004"/>
    <mergeCell ref="C1005:E1005"/>
    <mergeCell ref="F1005:G1005"/>
    <mergeCell ref="C1006:E1006"/>
    <mergeCell ref="F1006:L1006"/>
    <mergeCell ref="M1006:O1006"/>
    <mergeCell ref="P1006:S1006"/>
    <mergeCell ref="U1009:X1009"/>
    <mergeCell ref="D1010:E1010"/>
    <mergeCell ref="F1010:S1010"/>
    <mergeCell ref="C1011:C1012"/>
    <mergeCell ref="D1011:E1011"/>
    <mergeCell ref="F1011:S1011"/>
    <mergeCell ref="D1012:E1012"/>
    <mergeCell ref="F1012:S1012"/>
    <mergeCell ref="C1013:C1015"/>
    <mergeCell ref="D1013:E1013"/>
    <mergeCell ref="F1013:G1013"/>
    <mergeCell ref="H1013:I1013"/>
    <mergeCell ref="J1013:K1013"/>
    <mergeCell ref="L1013:M1013"/>
    <mergeCell ref="N1013:O1013"/>
    <mergeCell ref="P1013:Q1013"/>
    <mergeCell ref="R1013:S1013"/>
    <mergeCell ref="D1014:E1014"/>
    <mergeCell ref="D1015:E1015"/>
    <mergeCell ref="C1016:E1022"/>
    <mergeCell ref="F1016:S1022"/>
    <mergeCell ref="C1024:D1024"/>
    <mergeCell ref="Q1024:S1024"/>
    <mergeCell ref="C1025:C1030"/>
    <mergeCell ref="D1025:G1025"/>
    <mergeCell ref="H1025:I1025"/>
    <mergeCell ref="J1025:S1025"/>
    <mergeCell ref="D1026:G1026"/>
    <mergeCell ref="H1026:I1026"/>
    <mergeCell ref="J1026:S1026"/>
    <mergeCell ref="D1027:G1027"/>
    <mergeCell ref="H1027:I1027"/>
    <mergeCell ref="J1027:S1027"/>
    <mergeCell ref="D1028:G1028"/>
    <mergeCell ref="H1028:I1028"/>
    <mergeCell ref="J1028:S1028"/>
    <mergeCell ref="D1029:G1029"/>
    <mergeCell ref="H1029:I1029"/>
    <mergeCell ref="J1029:S1029"/>
    <mergeCell ref="D1030:G1030"/>
    <mergeCell ref="H1030:I1030"/>
    <mergeCell ref="J1030:S1030"/>
    <mergeCell ref="C1031:C1051"/>
    <mergeCell ref="D1031:E1032"/>
    <mergeCell ref="F1031:G1032"/>
    <mergeCell ref="H1031:I1032"/>
    <mergeCell ref="J1031:M1031"/>
    <mergeCell ref="N1031:S1032"/>
    <mergeCell ref="J1032:K1032"/>
    <mergeCell ref="L1032:M1032"/>
    <mergeCell ref="D1033:E1033"/>
    <mergeCell ref="F1033:G1033"/>
    <mergeCell ref="H1033:I1033"/>
    <mergeCell ref="J1033:K1033"/>
    <mergeCell ref="L1033:M1033"/>
    <mergeCell ref="N1033:S1033"/>
    <mergeCell ref="D1034:E1036"/>
    <mergeCell ref="F1034:G1034"/>
    <mergeCell ref="H1034:I1034"/>
    <mergeCell ref="J1034:K1034"/>
    <mergeCell ref="L1034:M1034"/>
    <mergeCell ref="N1034:S1034"/>
    <mergeCell ref="F1035:G1035"/>
    <mergeCell ref="H1035:I1035"/>
    <mergeCell ref="J1035:K1035"/>
    <mergeCell ref="L1035:M1035"/>
    <mergeCell ref="N1035:S1035"/>
    <mergeCell ref="F1036:G1036"/>
    <mergeCell ref="H1036:I1036"/>
    <mergeCell ref="J1036:K1036"/>
    <mergeCell ref="L1036:M1036"/>
    <mergeCell ref="N1036:S1036"/>
    <mergeCell ref="D1037:E1040"/>
    <mergeCell ref="F1037:G1037"/>
    <mergeCell ref="H1037:I1037"/>
    <mergeCell ref="J1037:K1037"/>
    <mergeCell ref="L1037:M1037"/>
    <mergeCell ref="N1037:S1037"/>
    <mergeCell ref="F1038:G1038"/>
    <mergeCell ref="H1038:I1038"/>
    <mergeCell ref="J1038:K1038"/>
    <mergeCell ref="L1038:M1038"/>
    <mergeCell ref="N1038:S1038"/>
    <mergeCell ref="F1039:G1039"/>
    <mergeCell ref="H1039:I1039"/>
    <mergeCell ref="J1039:K1039"/>
    <mergeCell ref="L1039:M1039"/>
    <mergeCell ref="N1039:S1039"/>
    <mergeCell ref="F1040:G1040"/>
    <mergeCell ref="H1040:I1040"/>
    <mergeCell ref="J1040:K1040"/>
    <mergeCell ref="L1040:M1040"/>
    <mergeCell ref="N1040:S1040"/>
    <mergeCell ref="D1041:E1043"/>
    <mergeCell ref="F1041:G1041"/>
    <mergeCell ref="H1041:I1041"/>
    <mergeCell ref="J1041:K1041"/>
    <mergeCell ref="L1041:M1041"/>
    <mergeCell ref="N1041:S1041"/>
    <mergeCell ref="F1042:G1042"/>
    <mergeCell ref="H1042:I1042"/>
    <mergeCell ref="J1042:K1042"/>
    <mergeCell ref="L1042:M1042"/>
    <mergeCell ref="N1042:S1042"/>
    <mergeCell ref="F1043:G1043"/>
    <mergeCell ref="H1043:I1043"/>
    <mergeCell ref="J1043:K1043"/>
    <mergeCell ref="L1043:M1043"/>
    <mergeCell ref="N1043:S1043"/>
    <mergeCell ref="D1044:E1044"/>
    <mergeCell ref="F1044:G1044"/>
    <mergeCell ref="H1044:I1044"/>
    <mergeCell ref="J1044:K1044"/>
    <mergeCell ref="L1044:M1044"/>
    <mergeCell ref="N1044:S1044"/>
    <mergeCell ref="D1045:E1046"/>
    <mergeCell ref="F1045:G1045"/>
    <mergeCell ref="H1045:I1045"/>
    <mergeCell ref="J1045:K1045"/>
    <mergeCell ref="L1045:M1045"/>
    <mergeCell ref="N1045:S1045"/>
    <mergeCell ref="F1046:G1046"/>
    <mergeCell ref="H1046:I1046"/>
    <mergeCell ref="J1046:K1046"/>
    <mergeCell ref="L1046:M1046"/>
    <mergeCell ref="N1046:S1046"/>
    <mergeCell ref="D1050:E1050"/>
    <mergeCell ref="F1050:G1050"/>
    <mergeCell ref="H1050:I1050"/>
    <mergeCell ref="J1050:K1050"/>
    <mergeCell ref="L1050:M1050"/>
    <mergeCell ref="N1050:S1050"/>
    <mergeCell ref="D1051:G1051"/>
    <mergeCell ref="H1051:I1051"/>
    <mergeCell ref="J1051:K1051"/>
    <mergeCell ref="L1051:M1051"/>
    <mergeCell ref="N1051:S1051"/>
    <mergeCell ref="D1047:E1047"/>
    <mergeCell ref="F1047:G1047"/>
    <mergeCell ref="H1047:I1047"/>
    <mergeCell ref="J1047:K1047"/>
    <mergeCell ref="L1047:M1047"/>
    <mergeCell ref="N1047:S1047"/>
    <mergeCell ref="D1048:E1049"/>
    <mergeCell ref="F1048:G1048"/>
    <mergeCell ref="H1048:I1048"/>
    <mergeCell ref="J1048:K1048"/>
    <mergeCell ref="L1048:M1048"/>
    <mergeCell ref="N1048:S1048"/>
    <mergeCell ref="F1049:G1049"/>
    <mergeCell ref="H1049:I1049"/>
    <mergeCell ref="J1049:K1049"/>
    <mergeCell ref="L1049:M1049"/>
    <mergeCell ref="N1049:S1049"/>
    <mergeCell ref="C1057:E1057"/>
    <mergeCell ref="F1057:S1057"/>
    <mergeCell ref="C1058:E1058"/>
    <mergeCell ref="F1058:H1058"/>
    <mergeCell ref="J1058:L1058"/>
    <mergeCell ref="N1058:P1058"/>
    <mergeCell ref="R1058:S1058"/>
    <mergeCell ref="C1059:C1060"/>
    <mergeCell ref="D1059:E1059"/>
    <mergeCell ref="F1059:S1059"/>
    <mergeCell ref="C1052:E1052"/>
    <mergeCell ref="C1053:S1053"/>
    <mergeCell ref="C1054:D1054"/>
    <mergeCell ref="C1055:E1055"/>
    <mergeCell ref="F1055:G1055"/>
    <mergeCell ref="C1056:E1056"/>
    <mergeCell ref="F1056:L1056"/>
    <mergeCell ref="M1056:O1056"/>
    <mergeCell ref="P1056:S1056"/>
    <mergeCell ref="U1059:X1059"/>
    <mergeCell ref="D1060:E1060"/>
    <mergeCell ref="F1060:S1060"/>
    <mergeCell ref="C1061:C1062"/>
    <mergeCell ref="D1061:E1061"/>
    <mergeCell ref="F1061:S1061"/>
    <mergeCell ref="D1062:E1062"/>
    <mergeCell ref="F1062:S1062"/>
    <mergeCell ref="C1063:C1065"/>
    <mergeCell ref="D1063:E1063"/>
    <mergeCell ref="F1063:G1063"/>
    <mergeCell ref="H1063:I1063"/>
    <mergeCell ref="J1063:K1063"/>
    <mergeCell ref="L1063:M1063"/>
    <mergeCell ref="N1063:O1063"/>
    <mergeCell ref="P1063:Q1063"/>
    <mergeCell ref="R1063:S1063"/>
    <mergeCell ref="D1064:E1064"/>
    <mergeCell ref="D1065:E1065"/>
    <mergeCell ref="C1066:E1072"/>
    <mergeCell ref="F1066:S1072"/>
    <mergeCell ref="C1074:D1074"/>
    <mergeCell ref="Q1074:S1074"/>
    <mergeCell ref="C1075:C1080"/>
    <mergeCell ref="D1075:G1075"/>
    <mergeCell ref="H1075:I1075"/>
    <mergeCell ref="J1075:S1075"/>
    <mergeCell ref="D1076:G1076"/>
    <mergeCell ref="H1076:I1076"/>
    <mergeCell ref="J1076:S1076"/>
    <mergeCell ref="D1077:G1077"/>
    <mergeCell ref="H1077:I1077"/>
    <mergeCell ref="J1077:S1077"/>
    <mergeCell ref="D1078:G1078"/>
    <mergeCell ref="H1078:I1078"/>
    <mergeCell ref="J1078:S1078"/>
    <mergeCell ref="D1079:G1079"/>
    <mergeCell ref="H1079:I1079"/>
    <mergeCell ref="J1079:S1079"/>
    <mergeCell ref="D1080:G1080"/>
    <mergeCell ref="H1080:I1080"/>
    <mergeCell ref="J1080:S1080"/>
    <mergeCell ref="C1081:C1101"/>
    <mergeCell ref="D1081:E1082"/>
    <mergeCell ref="F1081:G1082"/>
    <mergeCell ref="H1081:I1082"/>
    <mergeCell ref="J1081:M1081"/>
    <mergeCell ref="N1081:S1082"/>
    <mergeCell ref="J1082:K1082"/>
    <mergeCell ref="L1082:M1082"/>
    <mergeCell ref="D1083:E1083"/>
    <mergeCell ref="F1083:G1083"/>
    <mergeCell ref="H1083:I1083"/>
    <mergeCell ref="J1083:K1083"/>
    <mergeCell ref="L1083:M1083"/>
    <mergeCell ref="N1083:S1083"/>
    <mergeCell ref="D1084:E1086"/>
    <mergeCell ref="F1084:G1084"/>
    <mergeCell ref="H1084:I1084"/>
    <mergeCell ref="J1084:K1084"/>
    <mergeCell ref="L1084:M1084"/>
    <mergeCell ref="N1084:S1084"/>
    <mergeCell ref="F1085:G1085"/>
    <mergeCell ref="H1085:I1085"/>
    <mergeCell ref="J1085:K1085"/>
    <mergeCell ref="L1085:M1085"/>
    <mergeCell ref="N1085:S1085"/>
    <mergeCell ref="F1086:G1086"/>
    <mergeCell ref="H1086:I1086"/>
    <mergeCell ref="J1086:K1086"/>
    <mergeCell ref="L1086:M1086"/>
    <mergeCell ref="N1086:S1086"/>
    <mergeCell ref="D1087:E1090"/>
    <mergeCell ref="F1087:G1087"/>
    <mergeCell ref="H1087:I1087"/>
    <mergeCell ref="J1087:K1087"/>
    <mergeCell ref="L1087:M1087"/>
    <mergeCell ref="N1087:S1087"/>
    <mergeCell ref="F1088:G1088"/>
    <mergeCell ref="H1088:I1088"/>
    <mergeCell ref="J1088:K1088"/>
    <mergeCell ref="L1088:M1088"/>
    <mergeCell ref="N1088:S1088"/>
    <mergeCell ref="F1089:G1089"/>
    <mergeCell ref="H1089:I1089"/>
    <mergeCell ref="J1089:K1089"/>
    <mergeCell ref="L1089:M1089"/>
    <mergeCell ref="N1089:S1089"/>
    <mergeCell ref="F1090:G1090"/>
    <mergeCell ref="H1090:I1090"/>
    <mergeCell ref="J1090:K1090"/>
    <mergeCell ref="L1090:M1090"/>
    <mergeCell ref="N1090:S1090"/>
    <mergeCell ref="D1091:E1093"/>
    <mergeCell ref="F1091:G1091"/>
    <mergeCell ref="H1091:I1091"/>
    <mergeCell ref="J1091:K1091"/>
    <mergeCell ref="L1091:M1091"/>
    <mergeCell ref="N1091:S1091"/>
    <mergeCell ref="F1092:G1092"/>
    <mergeCell ref="H1092:I1092"/>
    <mergeCell ref="J1092:K1092"/>
    <mergeCell ref="L1092:M1092"/>
    <mergeCell ref="N1092:S1092"/>
    <mergeCell ref="F1093:G1093"/>
    <mergeCell ref="H1093:I1093"/>
    <mergeCell ref="J1093:K1093"/>
    <mergeCell ref="L1093:M1093"/>
    <mergeCell ref="N1093:S1093"/>
    <mergeCell ref="D1094:E1094"/>
    <mergeCell ref="F1094:G1094"/>
    <mergeCell ref="H1094:I1094"/>
    <mergeCell ref="J1094:K1094"/>
    <mergeCell ref="L1094:M1094"/>
    <mergeCell ref="N1094:S1094"/>
    <mergeCell ref="D1095:E1096"/>
    <mergeCell ref="F1095:G1095"/>
    <mergeCell ref="H1095:I1095"/>
    <mergeCell ref="J1095:K1095"/>
    <mergeCell ref="L1095:M1095"/>
    <mergeCell ref="N1095:S1095"/>
    <mergeCell ref="F1096:G1096"/>
    <mergeCell ref="H1096:I1096"/>
    <mergeCell ref="J1096:K1096"/>
    <mergeCell ref="L1096:M1096"/>
    <mergeCell ref="N1096:S1096"/>
    <mergeCell ref="D1100:E1100"/>
    <mergeCell ref="F1100:G1100"/>
    <mergeCell ref="H1100:I1100"/>
    <mergeCell ref="J1100:K1100"/>
    <mergeCell ref="L1100:M1100"/>
    <mergeCell ref="N1100:S1100"/>
    <mergeCell ref="D1101:G1101"/>
    <mergeCell ref="H1101:I1101"/>
    <mergeCell ref="J1101:K1101"/>
    <mergeCell ref="L1101:M1101"/>
    <mergeCell ref="N1101:S1101"/>
    <mergeCell ref="D1097:E1097"/>
    <mergeCell ref="F1097:G1097"/>
    <mergeCell ref="H1097:I1097"/>
    <mergeCell ref="J1097:K1097"/>
    <mergeCell ref="L1097:M1097"/>
    <mergeCell ref="N1097:S1097"/>
    <mergeCell ref="D1098:E1099"/>
    <mergeCell ref="F1098:G1098"/>
    <mergeCell ref="H1098:I1098"/>
    <mergeCell ref="J1098:K1098"/>
    <mergeCell ref="L1098:M1098"/>
    <mergeCell ref="N1098:S1098"/>
    <mergeCell ref="F1099:G1099"/>
    <mergeCell ref="H1099:I1099"/>
    <mergeCell ref="J1099:K1099"/>
    <mergeCell ref="L1099:M1099"/>
    <mergeCell ref="N1099:S1099"/>
    <mergeCell ref="C1107:E1107"/>
    <mergeCell ref="F1107:S1107"/>
    <mergeCell ref="C1108:E1108"/>
    <mergeCell ref="F1108:H1108"/>
    <mergeCell ref="J1108:L1108"/>
    <mergeCell ref="N1108:P1108"/>
    <mergeCell ref="R1108:S1108"/>
    <mergeCell ref="C1109:C1110"/>
    <mergeCell ref="D1109:E1109"/>
    <mergeCell ref="F1109:S1109"/>
    <mergeCell ref="C1102:E1102"/>
    <mergeCell ref="C1103:S1103"/>
    <mergeCell ref="C1104:D1104"/>
    <mergeCell ref="C1105:E1105"/>
    <mergeCell ref="F1105:G1105"/>
    <mergeCell ref="C1106:E1106"/>
    <mergeCell ref="F1106:L1106"/>
    <mergeCell ref="M1106:O1106"/>
    <mergeCell ref="P1106:S1106"/>
    <mergeCell ref="U1109:X1109"/>
    <mergeCell ref="D1110:E1110"/>
    <mergeCell ref="F1110:S1110"/>
    <mergeCell ref="C1111:C1112"/>
    <mergeCell ref="D1111:E1111"/>
    <mergeCell ref="F1111:S1111"/>
    <mergeCell ref="D1112:E1112"/>
    <mergeCell ref="F1112:S1112"/>
    <mergeCell ref="C1113:C1115"/>
    <mergeCell ref="D1113:E1113"/>
    <mergeCell ref="F1113:G1113"/>
    <mergeCell ref="H1113:I1113"/>
    <mergeCell ref="J1113:K1113"/>
    <mergeCell ref="L1113:M1113"/>
    <mergeCell ref="N1113:O1113"/>
    <mergeCell ref="P1113:Q1113"/>
    <mergeCell ref="R1113:S1113"/>
    <mergeCell ref="D1114:E1114"/>
    <mergeCell ref="D1115:E1115"/>
    <mergeCell ref="C1116:E1122"/>
    <mergeCell ref="F1116:S1122"/>
    <mergeCell ref="C1124:D1124"/>
    <mergeCell ref="Q1124:S1124"/>
    <mergeCell ref="C1125:C1130"/>
    <mergeCell ref="D1125:G1125"/>
    <mergeCell ref="H1125:I1125"/>
    <mergeCell ref="J1125:S1125"/>
    <mergeCell ref="D1126:G1126"/>
    <mergeCell ref="H1126:I1126"/>
    <mergeCell ref="J1126:S1126"/>
    <mergeCell ref="D1127:G1127"/>
    <mergeCell ref="H1127:I1127"/>
    <mergeCell ref="J1127:S1127"/>
    <mergeCell ref="D1128:G1128"/>
    <mergeCell ref="H1128:I1128"/>
    <mergeCell ref="J1128:S1128"/>
    <mergeCell ref="D1129:G1129"/>
    <mergeCell ref="H1129:I1129"/>
    <mergeCell ref="J1129:S1129"/>
    <mergeCell ref="D1130:G1130"/>
    <mergeCell ref="H1130:I1130"/>
    <mergeCell ref="J1130:S1130"/>
    <mergeCell ref="C1131:C1151"/>
    <mergeCell ref="D1131:E1132"/>
    <mergeCell ref="F1131:G1132"/>
    <mergeCell ref="H1131:I1132"/>
    <mergeCell ref="J1131:M1131"/>
    <mergeCell ref="N1131:S1132"/>
    <mergeCell ref="J1132:K1132"/>
    <mergeCell ref="L1132:M1132"/>
    <mergeCell ref="D1133:E1133"/>
    <mergeCell ref="F1133:G1133"/>
    <mergeCell ref="H1133:I1133"/>
    <mergeCell ref="J1133:K1133"/>
    <mergeCell ref="L1133:M1133"/>
    <mergeCell ref="N1133:S1133"/>
    <mergeCell ref="D1134:E1136"/>
    <mergeCell ref="F1134:G1134"/>
    <mergeCell ref="H1134:I1134"/>
    <mergeCell ref="J1134:K1134"/>
    <mergeCell ref="L1134:M1134"/>
    <mergeCell ref="N1134:S1134"/>
    <mergeCell ref="F1135:G1135"/>
    <mergeCell ref="H1135:I1135"/>
    <mergeCell ref="J1135:K1135"/>
    <mergeCell ref="L1135:M1135"/>
    <mergeCell ref="N1135:S1135"/>
    <mergeCell ref="F1136:G1136"/>
    <mergeCell ref="H1136:I1136"/>
    <mergeCell ref="J1136:K1136"/>
    <mergeCell ref="L1136:M1136"/>
    <mergeCell ref="N1136:S1136"/>
    <mergeCell ref="D1137:E1140"/>
    <mergeCell ref="F1137:G1137"/>
    <mergeCell ref="H1137:I1137"/>
    <mergeCell ref="J1137:K1137"/>
    <mergeCell ref="L1137:M1137"/>
    <mergeCell ref="N1137:S1137"/>
    <mergeCell ref="F1138:G1138"/>
    <mergeCell ref="H1138:I1138"/>
    <mergeCell ref="J1138:K1138"/>
    <mergeCell ref="L1138:M1138"/>
    <mergeCell ref="N1138:S1138"/>
    <mergeCell ref="F1139:G1139"/>
    <mergeCell ref="H1139:I1139"/>
    <mergeCell ref="J1139:K1139"/>
    <mergeCell ref="L1139:M1139"/>
    <mergeCell ref="N1139:S1139"/>
    <mergeCell ref="F1140:G1140"/>
    <mergeCell ref="H1140:I1140"/>
    <mergeCell ref="J1140:K1140"/>
    <mergeCell ref="L1140:M1140"/>
    <mergeCell ref="N1140:S1140"/>
    <mergeCell ref="D1141:E1143"/>
    <mergeCell ref="F1141:G1141"/>
    <mergeCell ref="H1141:I1141"/>
    <mergeCell ref="J1141:K1141"/>
    <mergeCell ref="L1141:M1141"/>
    <mergeCell ref="N1141:S1141"/>
    <mergeCell ref="F1142:G1142"/>
    <mergeCell ref="H1142:I1142"/>
    <mergeCell ref="J1142:K1142"/>
    <mergeCell ref="L1142:M1142"/>
    <mergeCell ref="N1142:S1142"/>
    <mergeCell ref="F1143:G1143"/>
    <mergeCell ref="H1143:I1143"/>
    <mergeCell ref="J1143:K1143"/>
    <mergeCell ref="L1143:M1143"/>
    <mergeCell ref="N1143:S1143"/>
    <mergeCell ref="D1144:E1144"/>
    <mergeCell ref="F1144:G1144"/>
    <mergeCell ref="H1144:I1144"/>
    <mergeCell ref="J1144:K1144"/>
    <mergeCell ref="L1144:M1144"/>
    <mergeCell ref="N1144:S1144"/>
    <mergeCell ref="D1145:E1146"/>
    <mergeCell ref="F1145:G1145"/>
    <mergeCell ref="H1145:I1145"/>
    <mergeCell ref="J1145:K1145"/>
    <mergeCell ref="L1145:M1145"/>
    <mergeCell ref="N1145:S1145"/>
    <mergeCell ref="F1146:G1146"/>
    <mergeCell ref="H1146:I1146"/>
    <mergeCell ref="J1146:K1146"/>
    <mergeCell ref="L1146:M1146"/>
    <mergeCell ref="N1146:S1146"/>
    <mergeCell ref="D1150:E1150"/>
    <mergeCell ref="F1150:G1150"/>
    <mergeCell ref="H1150:I1150"/>
    <mergeCell ref="J1150:K1150"/>
    <mergeCell ref="L1150:M1150"/>
    <mergeCell ref="N1150:S1150"/>
    <mergeCell ref="D1151:G1151"/>
    <mergeCell ref="H1151:I1151"/>
    <mergeCell ref="J1151:K1151"/>
    <mergeCell ref="L1151:M1151"/>
    <mergeCell ref="N1151:S1151"/>
    <mergeCell ref="D1147:E1147"/>
    <mergeCell ref="F1147:G1147"/>
    <mergeCell ref="H1147:I1147"/>
    <mergeCell ref="J1147:K1147"/>
    <mergeCell ref="L1147:M1147"/>
    <mergeCell ref="N1147:S1147"/>
    <mergeCell ref="D1148:E1149"/>
    <mergeCell ref="F1148:G1148"/>
    <mergeCell ref="H1148:I1148"/>
    <mergeCell ref="J1148:K1148"/>
    <mergeCell ref="L1148:M1148"/>
    <mergeCell ref="N1148:S1148"/>
    <mergeCell ref="F1149:G1149"/>
    <mergeCell ref="H1149:I1149"/>
    <mergeCell ref="J1149:K1149"/>
    <mergeCell ref="L1149:M1149"/>
    <mergeCell ref="N1149:S1149"/>
    <mergeCell ref="C1157:E1157"/>
    <mergeCell ref="F1157:S1157"/>
    <mergeCell ref="C1158:E1158"/>
    <mergeCell ref="F1158:H1158"/>
    <mergeCell ref="J1158:L1158"/>
    <mergeCell ref="N1158:P1158"/>
    <mergeCell ref="R1158:S1158"/>
    <mergeCell ref="C1159:C1160"/>
    <mergeCell ref="D1159:E1159"/>
    <mergeCell ref="F1159:S1159"/>
    <mergeCell ref="C1152:E1152"/>
    <mergeCell ref="C1153:S1153"/>
    <mergeCell ref="C1154:D1154"/>
    <mergeCell ref="C1155:E1155"/>
    <mergeCell ref="F1155:G1155"/>
    <mergeCell ref="C1156:E1156"/>
    <mergeCell ref="F1156:L1156"/>
    <mergeCell ref="M1156:O1156"/>
    <mergeCell ref="P1156:S1156"/>
    <mergeCell ref="U1159:X1159"/>
    <mergeCell ref="D1160:E1160"/>
    <mergeCell ref="F1160:S1160"/>
    <mergeCell ref="C1161:C1162"/>
    <mergeCell ref="D1161:E1161"/>
    <mergeCell ref="F1161:S1161"/>
    <mergeCell ref="D1162:E1162"/>
    <mergeCell ref="F1162:S1162"/>
    <mergeCell ref="C1163:C1165"/>
    <mergeCell ref="D1163:E1163"/>
    <mergeCell ref="F1163:G1163"/>
    <mergeCell ref="H1163:I1163"/>
    <mergeCell ref="J1163:K1163"/>
    <mergeCell ref="L1163:M1163"/>
    <mergeCell ref="N1163:O1163"/>
    <mergeCell ref="P1163:Q1163"/>
    <mergeCell ref="R1163:S1163"/>
    <mergeCell ref="D1164:E1164"/>
    <mergeCell ref="D1165:E1165"/>
    <mergeCell ref="C1166:E1172"/>
    <mergeCell ref="F1166:S1172"/>
    <mergeCell ref="C1174:D1174"/>
    <mergeCell ref="Q1174:S1174"/>
    <mergeCell ref="C1175:C1180"/>
    <mergeCell ref="D1175:G1175"/>
    <mergeCell ref="H1175:I1175"/>
    <mergeCell ref="J1175:S1175"/>
    <mergeCell ref="D1176:G1176"/>
    <mergeCell ref="H1176:I1176"/>
    <mergeCell ref="J1176:S1176"/>
    <mergeCell ref="D1177:G1177"/>
    <mergeCell ref="H1177:I1177"/>
    <mergeCell ref="J1177:S1177"/>
    <mergeCell ref="D1178:G1178"/>
    <mergeCell ref="H1178:I1178"/>
    <mergeCell ref="J1178:S1178"/>
    <mergeCell ref="D1179:G1179"/>
    <mergeCell ref="H1179:I1179"/>
    <mergeCell ref="J1179:S1179"/>
    <mergeCell ref="D1180:G1180"/>
    <mergeCell ref="H1180:I1180"/>
    <mergeCell ref="J1180:S1180"/>
    <mergeCell ref="C1181:C1201"/>
    <mergeCell ref="D1181:E1182"/>
    <mergeCell ref="F1181:G1182"/>
    <mergeCell ref="H1181:I1182"/>
    <mergeCell ref="J1181:M1181"/>
    <mergeCell ref="N1181:S1182"/>
    <mergeCell ref="J1182:K1182"/>
    <mergeCell ref="L1182:M1182"/>
    <mergeCell ref="D1183:E1183"/>
    <mergeCell ref="F1183:G1183"/>
    <mergeCell ref="H1183:I1183"/>
    <mergeCell ref="J1183:K1183"/>
    <mergeCell ref="L1183:M1183"/>
    <mergeCell ref="N1183:S1183"/>
    <mergeCell ref="D1184:E1186"/>
    <mergeCell ref="F1184:G1184"/>
    <mergeCell ref="H1184:I1184"/>
    <mergeCell ref="J1184:K1184"/>
    <mergeCell ref="L1184:M1184"/>
    <mergeCell ref="N1184:S1184"/>
    <mergeCell ref="F1185:G1185"/>
    <mergeCell ref="H1185:I1185"/>
    <mergeCell ref="J1185:K1185"/>
    <mergeCell ref="L1185:M1185"/>
    <mergeCell ref="N1185:S1185"/>
    <mergeCell ref="F1186:G1186"/>
    <mergeCell ref="H1186:I1186"/>
    <mergeCell ref="J1186:K1186"/>
    <mergeCell ref="L1186:M1186"/>
    <mergeCell ref="N1186:S1186"/>
    <mergeCell ref="D1187:E1190"/>
    <mergeCell ref="F1187:G1187"/>
    <mergeCell ref="H1187:I1187"/>
    <mergeCell ref="J1187:K1187"/>
    <mergeCell ref="L1187:M1187"/>
    <mergeCell ref="N1187:S1187"/>
    <mergeCell ref="F1188:G1188"/>
    <mergeCell ref="H1188:I1188"/>
    <mergeCell ref="J1188:K1188"/>
    <mergeCell ref="L1188:M1188"/>
    <mergeCell ref="N1188:S1188"/>
    <mergeCell ref="F1189:G1189"/>
    <mergeCell ref="H1189:I1189"/>
    <mergeCell ref="J1189:K1189"/>
    <mergeCell ref="L1189:M1189"/>
    <mergeCell ref="N1189:S1189"/>
    <mergeCell ref="F1190:G1190"/>
    <mergeCell ref="H1190:I1190"/>
    <mergeCell ref="J1190:K1190"/>
    <mergeCell ref="L1190:M1190"/>
    <mergeCell ref="N1190:S1190"/>
    <mergeCell ref="D1191:E1193"/>
    <mergeCell ref="F1191:G1191"/>
    <mergeCell ref="H1191:I1191"/>
    <mergeCell ref="J1191:K1191"/>
    <mergeCell ref="L1191:M1191"/>
    <mergeCell ref="N1191:S1191"/>
    <mergeCell ref="F1192:G1192"/>
    <mergeCell ref="H1192:I1192"/>
    <mergeCell ref="J1192:K1192"/>
    <mergeCell ref="L1192:M1192"/>
    <mergeCell ref="N1192:S1192"/>
    <mergeCell ref="F1193:G1193"/>
    <mergeCell ref="H1193:I1193"/>
    <mergeCell ref="J1193:K1193"/>
    <mergeCell ref="L1193:M1193"/>
    <mergeCell ref="N1193:S1193"/>
    <mergeCell ref="D1194:E1194"/>
    <mergeCell ref="F1194:G1194"/>
    <mergeCell ref="H1194:I1194"/>
    <mergeCell ref="J1194:K1194"/>
    <mergeCell ref="L1194:M1194"/>
    <mergeCell ref="N1194:S1194"/>
    <mergeCell ref="D1195:E1196"/>
    <mergeCell ref="F1195:G1195"/>
    <mergeCell ref="H1195:I1195"/>
    <mergeCell ref="J1195:K1195"/>
    <mergeCell ref="L1195:M1195"/>
    <mergeCell ref="N1195:S1195"/>
    <mergeCell ref="F1196:G1196"/>
    <mergeCell ref="H1196:I1196"/>
    <mergeCell ref="J1196:K1196"/>
    <mergeCell ref="L1196:M1196"/>
    <mergeCell ref="N1196:S1196"/>
    <mergeCell ref="D1200:E1200"/>
    <mergeCell ref="F1200:G1200"/>
    <mergeCell ref="H1200:I1200"/>
    <mergeCell ref="J1200:K1200"/>
    <mergeCell ref="L1200:M1200"/>
    <mergeCell ref="N1200:S1200"/>
    <mergeCell ref="D1201:G1201"/>
    <mergeCell ref="H1201:I1201"/>
    <mergeCell ref="J1201:K1201"/>
    <mergeCell ref="L1201:M1201"/>
    <mergeCell ref="N1201:S1201"/>
    <mergeCell ref="D1197:E1197"/>
    <mergeCell ref="F1197:G1197"/>
    <mergeCell ref="H1197:I1197"/>
    <mergeCell ref="J1197:K1197"/>
    <mergeCell ref="L1197:M1197"/>
    <mergeCell ref="N1197:S1197"/>
    <mergeCell ref="D1198:E1199"/>
    <mergeCell ref="F1198:G1198"/>
    <mergeCell ref="H1198:I1198"/>
    <mergeCell ref="J1198:K1198"/>
    <mergeCell ref="L1198:M1198"/>
    <mergeCell ref="N1198:S1198"/>
    <mergeCell ref="F1199:G1199"/>
    <mergeCell ref="H1199:I1199"/>
    <mergeCell ref="J1199:K1199"/>
    <mergeCell ref="L1199:M1199"/>
    <mergeCell ref="N1199:S1199"/>
    <mergeCell ref="C1207:E1207"/>
    <mergeCell ref="F1207:S1207"/>
    <mergeCell ref="C1208:E1208"/>
    <mergeCell ref="F1208:H1208"/>
    <mergeCell ref="J1208:L1208"/>
    <mergeCell ref="N1208:P1208"/>
    <mergeCell ref="R1208:S1208"/>
    <mergeCell ref="C1209:C1210"/>
    <mergeCell ref="D1209:E1209"/>
    <mergeCell ref="F1209:S1209"/>
    <mergeCell ref="C1202:E1202"/>
    <mergeCell ref="C1203:S1203"/>
    <mergeCell ref="C1204:D1204"/>
    <mergeCell ref="C1205:E1205"/>
    <mergeCell ref="F1205:G1205"/>
    <mergeCell ref="C1206:E1206"/>
    <mergeCell ref="F1206:L1206"/>
    <mergeCell ref="M1206:O1206"/>
    <mergeCell ref="P1206:S1206"/>
    <mergeCell ref="U1209:X1209"/>
    <mergeCell ref="D1210:E1210"/>
    <mergeCell ref="F1210:S1210"/>
    <mergeCell ref="C1211:C1212"/>
    <mergeCell ref="D1211:E1211"/>
    <mergeCell ref="F1211:S1211"/>
    <mergeCell ref="D1212:E1212"/>
    <mergeCell ref="F1212:S1212"/>
    <mergeCell ref="C1213:C1215"/>
    <mergeCell ref="D1213:E1213"/>
    <mergeCell ref="F1213:G1213"/>
    <mergeCell ref="H1213:I1213"/>
    <mergeCell ref="J1213:K1213"/>
    <mergeCell ref="L1213:M1213"/>
    <mergeCell ref="N1213:O1213"/>
    <mergeCell ref="P1213:Q1213"/>
    <mergeCell ref="R1213:S1213"/>
    <mergeCell ref="D1214:E1214"/>
    <mergeCell ref="D1215:E1215"/>
    <mergeCell ref="C1216:E1222"/>
    <mergeCell ref="F1216:S1222"/>
    <mergeCell ref="C1224:D1224"/>
    <mergeCell ref="Q1224:S1224"/>
    <mergeCell ref="C1225:C1230"/>
    <mergeCell ref="D1225:G1225"/>
    <mergeCell ref="H1225:I1225"/>
    <mergeCell ref="J1225:S1225"/>
    <mergeCell ref="D1226:G1226"/>
    <mergeCell ref="H1226:I1226"/>
    <mergeCell ref="J1226:S1226"/>
    <mergeCell ref="D1227:G1227"/>
    <mergeCell ref="H1227:I1227"/>
    <mergeCell ref="J1227:S1227"/>
    <mergeCell ref="D1228:G1228"/>
    <mergeCell ref="H1228:I1228"/>
    <mergeCell ref="J1228:S1228"/>
    <mergeCell ref="D1229:G1229"/>
    <mergeCell ref="H1229:I1229"/>
    <mergeCell ref="J1229:S1229"/>
    <mergeCell ref="D1230:G1230"/>
    <mergeCell ref="H1230:I1230"/>
    <mergeCell ref="J1230:S1230"/>
    <mergeCell ref="C1231:C1251"/>
    <mergeCell ref="D1231:E1232"/>
    <mergeCell ref="F1231:G1232"/>
    <mergeCell ref="H1231:I1232"/>
    <mergeCell ref="J1231:M1231"/>
    <mergeCell ref="N1231:S1232"/>
    <mergeCell ref="J1232:K1232"/>
    <mergeCell ref="L1232:M1232"/>
    <mergeCell ref="D1233:E1233"/>
    <mergeCell ref="F1233:G1233"/>
    <mergeCell ref="H1233:I1233"/>
    <mergeCell ref="J1233:K1233"/>
    <mergeCell ref="L1233:M1233"/>
    <mergeCell ref="N1233:S1233"/>
    <mergeCell ref="D1234:E1236"/>
    <mergeCell ref="F1234:G1234"/>
    <mergeCell ref="H1234:I1234"/>
    <mergeCell ref="J1234:K1234"/>
    <mergeCell ref="L1234:M1234"/>
    <mergeCell ref="N1234:S1234"/>
    <mergeCell ref="F1235:G1235"/>
    <mergeCell ref="H1235:I1235"/>
    <mergeCell ref="J1235:K1235"/>
    <mergeCell ref="L1235:M1235"/>
    <mergeCell ref="N1235:S1235"/>
    <mergeCell ref="F1236:G1236"/>
    <mergeCell ref="H1236:I1236"/>
    <mergeCell ref="J1236:K1236"/>
    <mergeCell ref="L1236:M1236"/>
    <mergeCell ref="N1236:S1236"/>
    <mergeCell ref="D1237:E1240"/>
    <mergeCell ref="F1237:G1237"/>
    <mergeCell ref="H1237:I1237"/>
    <mergeCell ref="J1237:K1237"/>
    <mergeCell ref="L1237:M1237"/>
    <mergeCell ref="N1237:S1237"/>
    <mergeCell ref="F1238:G1238"/>
    <mergeCell ref="H1238:I1238"/>
    <mergeCell ref="J1238:K1238"/>
    <mergeCell ref="L1238:M1238"/>
    <mergeCell ref="N1238:S1238"/>
    <mergeCell ref="F1239:G1239"/>
    <mergeCell ref="H1239:I1239"/>
    <mergeCell ref="J1239:K1239"/>
    <mergeCell ref="L1239:M1239"/>
    <mergeCell ref="N1239:S1239"/>
    <mergeCell ref="F1240:G1240"/>
    <mergeCell ref="H1240:I1240"/>
    <mergeCell ref="J1240:K1240"/>
    <mergeCell ref="L1240:M1240"/>
    <mergeCell ref="N1240:S1240"/>
    <mergeCell ref="D1241:E1243"/>
    <mergeCell ref="F1241:G1241"/>
    <mergeCell ref="H1241:I1241"/>
    <mergeCell ref="J1241:K1241"/>
    <mergeCell ref="L1241:M1241"/>
    <mergeCell ref="N1241:S1241"/>
    <mergeCell ref="F1242:G1242"/>
    <mergeCell ref="H1242:I1242"/>
    <mergeCell ref="J1242:K1242"/>
    <mergeCell ref="L1242:M1242"/>
    <mergeCell ref="N1242:S1242"/>
    <mergeCell ref="F1243:G1243"/>
    <mergeCell ref="H1243:I1243"/>
    <mergeCell ref="J1243:K1243"/>
    <mergeCell ref="L1243:M1243"/>
    <mergeCell ref="N1243:S1243"/>
    <mergeCell ref="D1244:E1244"/>
    <mergeCell ref="F1244:G1244"/>
    <mergeCell ref="H1244:I1244"/>
    <mergeCell ref="J1244:K1244"/>
    <mergeCell ref="L1244:M1244"/>
    <mergeCell ref="N1244:S1244"/>
    <mergeCell ref="D1245:E1246"/>
    <mergeCell ref="F1245:G1245"/>
    <mergeCell ref="H1245:I1245"/>
    <mergeCell ref="J1245:K1245"/>
    <mergeCell ref="L1245:M1245"/>
    <mergeCell ref="N1245:S1245"/>
    <mergeCell ref="F1246:G1246"/>
    <mergeCell ref="H1246:I1246"/>
    <mergeCell ref="J1246:K1246"/>
    <mergeCell ref="L1246:M1246"/>
    <mergeCell ref="N1246:S1246"/>
    <mergeCell ref="D1250:E1250"/>
    <mergeCell ref="F1250:G1250"/>
    <mergeCell ref="H1250:I1250"/>
    <mergeCell ref="J1250:K1250"/>
    <mergeCell ref="L1250:M1250"/>
    <mergeCell ref="N1250:S1250"/>
    <mergeCell ref="D1251:G1251"/>
    <mergeCell ref="H1251:I1251"/>
    <mergeCell ref="J1251:K1251"/>
    <mergeCell ref="L1251:M1251"/>
    <mergeCell ref="N1251:S1251"/>
    <mergeCell ref="D1247:E1247"/>
    <mergeCell ref="F1247:G1247"/>
    <mergeCell ref="H1247:I1247"/>
    <mergeCell ref="J1247:K1247"/>
    <mergeCell ref="L1247:M1247"/>
    <mergeCell ref="N1247:S1247"/>
    <mergeCell ref="D1248:E1249"/>
    <mergeCell ref="F1248:G1248"/>
    <mergeCell ref="H1248:I1248"/>
    <mergeCell ref="J1248:K1248"/>
    <mergeCell ref="L1248:M1248"/>
    <mergeCell ref="N1248:S1248"/>
    <mergeCell ref="F1249:G1249"/>
    <mergeCell ref="H1249:I1249"/>
    <mergeCell ref="J1249:K1249"/>
    <mergeCell ref="L1249:M1249"/>
    <mergeCell ref="N1249:S1249"/>
    <mergeCell ref="C1257:E1257"/>
    <mergeCell ref="F1257:S1257"/>
    <mergeCell ref="C1258:E1258"/>
    <mergeCell ref="F1258:H1258"/>
    <mergeCell ref="J1258:L1258"/>
    <mergeCell ref="N1258:P1258"/>
    <mergeCell ref="R1258:S1258"/>
    <mergeCell ref="C1259:C1260"/>
    <mergeCell ref="D1259:E1259"/>
    <mergeCell ref="F1259:S1259"/>
    <mergeCell ref="C1252:E1252"/>
    <mergeCell ref="C1253:S1253"/>
    <mergeCell ref="C1254:D1254"/>
    <mergeCell ref="C1255:E1255"/>
    <mergeCell ref="F1255:G1255"/>
    <mergeCell ref="C1256:E1256"/>
    <mergeCell ref="F1256:L1256"/>
    <mergeCell ref="M1256:O1256"/>
    <mergeCell ref="P1256:S1256"/>
    <mergeCell ref="U1259:X1259"/>
    <mergeCell ref="D1260:E1260"/>
    <mergeCell ref="F1260:S1260"/>
    <mergeCell ref="C1261:C1262"/>
    <mergeCell ref="D1261:E1261"/>
    <mergeCell ref="F1261:S1261"/>
    <mergeCell ref="D1262:E1262"/>
    <mergeCell ref="F1262:S1262"/>
    <mergeCell ref="C1263:C1265"/>
    <mergeCell ref="D1263:E1263"/>
    <mergeCell ref="F1263:G1263"/>
    <mergeCell ref="H1263:I1263"/>
    <mergeCell ref="J1263:K1263"/>
    <mergeCell ref="L1263:M1263"/>
    <mergeCell ref="N1263:O1263"/>
    <mergeCell ref="P1263:Q1263"/>
    <mergeCell ref="R1263:S1263"/>
    <mergeCell ref="D1264:E1264"/>
    <mergeCell ref="D1265:E1265"/>
    <mergeCell ref="C1266:E1272"/>
    <mergeCell ref="F1266:S1272"/>
    <mergeCell ref="C1274:D1274"/>
    <mergeCell ref="Q1274:S1274"/>
    <mergeCell ref="C1275:C1280"/>
    <mergeCell ref="D1275:G1275"/>
    <mergeCell ref="H1275:I1275"/>
    <mergeCell ref="J1275:S1275"/>
    <mergeCell ref="D1276:G1276"/>
    <mergeCell ref="H1276:I1276"/>
    <mergeCell ref="J1276:S1276"/>
    <mergeCell ref="D1277:G1277"/>
    <mergeCell ref="H1277:I1277"/>
    <mergeCell ref="J1277:S1277"/>
    <mergeCell ref="D1278:G1278"/>
    <mergeCell ref="H1278:I1278"/>
    <mergeCell ref="J1278:S1278"/>
    <mergeCell ref="D1279:G1279"/>
    <mergeCell ref="H1279:I1279"/>
    <mergeCell ref="J1279:S1279"/>
    <mergeCell ref="D1280:G1280"/>
    <mergeCell ref="H1280:I1280"/>
    <mergeCell ref="J1280:S1280"/>
    <mergeCell ref="C1281:C1301"/>
    <mergeCell ref="D1281:E1282"/>
    <mergeCell ref="F1281:G1282"/>
    <mergeCell ref="H1281:I1282"/>
    <mergeCell ref="J1281:M1281"/>
    <mergeCell ref="N1281:S1282"/>
    <mergeCell ref="J1282:K1282"/>
    <mergeCell ref="L1282:M1282"/>
    <mergeCell ref="D1283:E1283"/>
    <mergeCell ref="F1283:G1283"/>
    <mergeCell ref="H1283:I1283"/>
    <mergeCell ref="J1283:K1283"/>
    <mergeCell ref="L1283:M1283"/>
    <mergeCell ref="N1283:S1283"/>
    <mergeCell ref="D1284:E1286"/>
    <mergeCell ref="F1284:G1284"/>
    <mergeCell ref="H1284:I1284"/>
    <mergeCell ref="J1284:K1284"/>
    <mergeCell ref="L1284:M1284"/>
    <mergeCell ref="N1284:S1284"/>
    <mergeCell ref="F1285:G1285"/>
    <mergeCell ref="H1285:I1285"/>
    <mergeCell ref="J1285:K1285"/>
    <mergeCell ref="L1285:M1285"/>
    <mergeCell ref="N1285:S1285"/>
    <mergeCell ref="F1286:G1286"/>
    <mergeCell ref="H1286:I1286"/>
    <mergeCell ref="J1286:K1286"/>
    <mergeCell ref="L1286:M1286"/>
    <mergeCell ref="N1286:S1286"/>
    <mergeCell ref="D1287:E1290"/>
    <mergeCell ref="F1287:G1287"/>
    <mergeCell ref="H1287:I1287"/>
    <mergeCell ref="J1287:K1287"/>
    <mergeCell ref="L1287:M1287"/>
    <mergeCell ref="N1287:S1287"/>
    <mergeCell ref="F1288:G1288"/>
    <mergeCell ref="H1288:I1288"/>
    <mergeCell ref="J1288:K1288"/>
    <mergeCell ref="L1288:M1288"/>
    <mergeCell ref="N1288:S1288"/>
    <mergeCell ref="F1289:G1289"/>
    <mergeCell ref="H1289:I1289"/>
    <mergeCell ref="J1289:K1289"/>
    <mergeCell ref="L1289:M1289"/>
    <mergeCell ref="N1289:S1289"/>
    <mergeCell ref="F1290:G1290"/>
    <mergeCell ref="H1290:I1290"/>
    <mergeCell ref="J1290:K1290"/>
    <mergeCell ref="L1290:M1290"/>
    <mergeCell ref="N1290:S1290"/>
    <mergeCell ref="D1291:E1293"/>
    <mergeCell ref="F1291:G1291"/>
    <mergeCell ref="H1291:I1291"/>
    <mergeCell ref="J1291:K1291"/>
    <mergeCell ref="L1291:M1291"/>
    <mergeCell ref="N1291:S1291"/>
    <mergeCell ref="F1292:G1292"/>
    <mergeCell ref="H1292:I1292"/>
    <mergeCell ref="J1292:K1292"/>
    <mergeCell ref="L1292:M1292"/>
    <mergeCell ref="N1292:S1292"/>
    <mergeCell ref="F1293:G1293"/>
    <mergeCell ref="H1293:I1293"/>
    <mergeCell ref="J1293:K1293"/>
    <mergeCell ref="L1293:M1293"/>
    <mergeCell ref="N1293:S1293"/>
    <mergeCell ref="D1294:E1294"/>
    <mergeCell ref="F1294:G1294"/>
    <mergeCell ref="H1294:I1294"/>
    <mergeCell ref="J1294:K1294"/>
    <mergeCell ref="L1294:M1294"/>
    <mergeCell ref="N1294:S1294"/>
    <mergeCell ref="D1295:E1296"/>
    <mergeCell ref="F1295:G1295"/>
    <mergeCell ref="H1295:I1295"/>
    <mergeCell ref="J1295:K1295"/>
    <mergeCell ref="L1295:M1295"/>
    <mergeCell ref="N1295:S1295"/>
    <mergeCell ref="F1296:G1296"/>
    <mergeCell ref="H1296:I1296"/>
    <mergeCell ref="J1296:K1296"/>
    <mergeCell ref="L1296:M1296"/>
    <mergeCell ref="N1296:S1296"/>
    <mergeCell ref="D1300:E1300"/>
    <mergeCell ref="F1300:G1300"/>
    <mergeCell ref="H1300:I1300"/>
    <mergeCell ref="J1300:K1300"/>
    <mergeCell ref="L1300:M1300"/>
    <mergeCell ref="N1300:S1300"/>
    <mergeCell ref="D1301:G1301"/>
    <mergeCell ref="H1301:I1301"/>
    <mergeCell ref="J1301:K1301"/>
    <mergeCell ref="L1301:M1301"/>
    <mergeCell ref="N1301:S1301"/>
    <mergeCell ref="D1297:E1297"/>
    <mergeCell ref="F1297:G1297"/>
    <mergeCell ref="H1297:I1297"/>
    <mergeCell ref="J1297:K1297"/>
    <mergeCell ref="L1297:M1297"/>
    <mergeCell ref="N1297:S1297"/>
    <mergeCell ref="D1298:E1299"/>
    <mergeCell ref="F1298:G1298"/>
    <mergeCell ref="H1298:I1298"/>
    <mergeCell ref="J1298:K1298"/>
    <mergeCell ref="L1298:M1298"/>
    <mergeCell ref="N1298:S1298"/>
    <mergeCell ref="F1299:G1299"/>
    <mergeCell ref="H1299:I1299"/>
    <mergeCell ref="J1299:K1299"/>
    <mergeCell ref="L1299:M1299"/>
    <mergeCell ref="N1299:S1299"/>
    <mergeCell ref="C1307:E1307"/>
    <mergeCell ref="F1307:S1307"/>
    <mergeCell ref="C1308:E1308"/>
    <mergeCell ref="F1308:H1308"/>
    <mergeCell ref="J1308:L1308"/>
    <mergeCell ref="N1308:P1308"/>
    <mergeCell ref="R1308:S1308"/>
    <mergeCell ref="C1309:C1310"/>
    <mergeCell ref="D1309:E1309"/>
    <mergeCell ref="F1309:S1309"/>
    <mergeCell ref="C1302:E1302"/>
    <mergeCell ref="C1303:S1303"/>
    <mergeCell ref="C1304:D1304"/>
    <mergeCell ref="C1305:E1305"/>
    <mergeCell ref="F1305:G1305"/>
    <mergeCell ref="C1306:E1306"/>
    <mergeCell ref="F1306:L1306"/>
    <mergeCell ref="M1306:O1306"/>
    <mergeCell ref="P1306:S1306"/>
    <mergeCell ref="U1309:X1309"/>
    <mergeCell ref="D1310:E1310"/>
    <mergeCell ref="F1310:S1310"/>
    <mergeCell ref="C1311:C1312"/>
    <mergeCell ref="D1311:E1311"/>
    <mergeCell ref="F1311:S1311"/>
    <mergeCell ref="D1312:E1312"/>
    <mergeCell ref="F1312:S1312"/>
    <mergeCell ref="C1313:C1315"/>
    <mergeCell ref="D1313:E1313"/>
    <mergeCell ref="F1313:G1313"/>
    <mergeCell ref="H1313:I1313"/>
    <mergeCell ref="J1313:K1313"/>
    <mergeCell ref="L1313:M1313"/>
    <mergeCell ref="N1313:O1313"/>
    <mergeCell ref="P1313:Q1313"/>
    <mergeCell ref="R1313:S1313"/>
    <mergeCell ref="D1314:E1314"/>
    <mergeCell ref="D1315:E1315"/>
    <mergeCell ref="C1316:E1322"/>
    <mergeCell ref="F1316:S1322"/>
    <mergeCell ref="C1324:D1324"/>
    <mergeCell ref="Q1324:S1324"/>
    <mergeCell ref="C1325:C1330"/>
    <mergeCell ref="D1325:G1325"/>
    <mergeCell ref="H1325:I1325"/>
    <mergeCell ref="J1325:S1325"/>
    <mergeCell ref="D1326:G1326"/>
    <mergeCell ref="H1326:I1326"/>
    <mergeCell ref="J1326:S1326"/>
    <mergeCell ref="D1327:G1327"/>
    <mergeCell ref="H1327:I1327"/>
    <mergeCell ref="J1327:S1327"/>
    <mergeCell ref="D1328:G1328"/>
    <mergeCell ref="H1328:I1328"/>
    <mergeCell ref="J1328:S1328"/>
    <mergeCell ref="D1329:G1329"/>
    <mergeCell ref="H1329:I1329"/>
    <mergeCell ref="J1329:S1329"/>
    <mergeCell ref="D1330:G1330"/>
    <mergeCell ref="H1330:I1330"/>
    <mergeCell ref="J1330:S1330"/>
    <mergeCell ref="C1331:C1351"/>
    <mergeCell ref="D1331:E1332"/>
    <mergeCell ref="F1331:G1332"/>
    <mergeCell ref="H1331:I1332"/>
    <mergeCell ref="J1331:M1331"/>
    <mergeCell ref="N1331:S1332"/>
    <mergeCell ref="J1332:K1332"/>
    <mergeCell ref="L1332:M1332"/>
    <mergeCell ref="D1333:E1333"/>
    <mergeCell ref="F1333:G1333"/>
    <mergeCell ref="H1333:I1333"/>
    <mergeCell ref="J1333:K1333"/>
    <mergeCell ref="L1333:M1333"/>
    <mergeCell ref="N1333:S1333"/>
    <mergeCell ref="D1334:E1336"/>
    <mergeCell ref="F1334:G1334"/>
    <mergeCell ref="H1334:I1334"/>
    <mergeCell ref="J1334:K1334"/>
    <mergeCell ref="L1334:M1334"/>
    <mergeCell ref="N1334:S1334"/>
    <mergeCell ref="F1335:G1335"/>
    <mergeCell ref="H1335:I1335"/>
    <mergeCell ref="J1335:K1335"/>
    <mergeCell ref="L1335:M1335"/>
    <mergeCell ref="N1335:S1335"/>
    <mergeCell ref="F1336:G1336"/>
    <mergeCell ref="H1336:I1336"/>
    <mergeCell ref="J1336:K1336"/>
    <mergeCell ref="L1336:M1336"/>
    <mergeCell ref="N1336:S1336"/>
    <mergeCell ref="D1337:E1340"/>
    <mergeCell ref="F1337:G1337"/>
    <mergeCell ref="H1337:I1337"/>
    <mergeCell ref="J1337:K1337"/>
    <mergeCell ref="L1337:M1337"/>
    <mergeCell ref="N1337:S1337"/>
    <mergeCell ref="F1338:G1338"/>
    <mergeCell ref="H1338:I1338"/>
    <mergeCell ref="J1338:K1338"/>
    <mergeCell ref="L1338:M1338"/>
    <mergeCell ref="N1338:S1338"/>
    <mergeCell ref="F1339:G1339"/>
    <mergeCell ref="H1339:I1339"/>
    <mergeCell ref="J1339:K1339"/>
    <mergeCell ref="L1339:M1339"/>
    <mergeCell ref="N1339:S1339"/>
    <mergeCell ref="F1340:G1340"/>
    <mergeCell ref="H1340:I1340"/>
    <mergeCell ref="J1340:K1340"/>
    <mergeCell ref="L1340:M1340"/>
    <mergeCell ref="N1340:S1340"/>
    <mergeCell ref="D1341:E1343"/>
    <mergeCell ref="F1341:G1341"/>
    <mergeCell ref="H1341:I1341"/>
    <mergeCell ref="J1341:K1341"/>
    <mergeCell ref="L1341:M1341"/>
    <mergeCell ref="N1341:S1341"/>
    <mergeCell ref="F1342:G1342"/>
    <mergeCell ref="H1342:I1342"/>
    <mergeCell ref="J1342:K1342"/>
    <mergeCell ref="L1342:M1342"/>
    <mergeCell ref="N1342:S1342"/>
    <mergeCell ref="F1343:G1343"/>
    <mergeCell ref="H1343:I1343"/>
    <mergeCell ref="J1343:K1343"/>
    <mergeCell ref="L1343:M1343"/>
    <mergeCell ref="N1343:S1343"/>
    <mergeCell ref="D1344:E1344"/>
    <mergeCell ref="F1344:G1344"/>
    <mergeCell ref="H1344:I1344"/>
    <mergeCell ref="J1344:K1344"/>
    <mergeCell ref="L1344:M1344"/>
    <mergeCell ref="N1344:S1344"/>
    <mergeCell ref="D1345:E1346"/>
    <mergeCell ref="F1345:G1345"/>
    <mergeCell ref="H1345:I1345"/>
    <mergeCell ref="J1345:K1345"/>
    <mergeCell ref="L1345:M1345"/>
    <mergeCell ref="N1345:S1345"/>
    <mergeCell ref="F1346:G1346"/>
    <mergeCell ref="H1346:I1346"/>
    <mergeCell ref="J1346:K1346"/>
    <mergeCell ref="L1346:M1346"/>
    <mergeCell ref="N1346:S1346"/>
    <mergeCell ref="D1350:E1350"/>
    <mergeCell ref="F1350:G1350"/>
    <mergeCell ref="H1350:I1350"/>
    <mergeCell ref="J1350:K1350"/>
    <mergeCell ref="L1350:M1350"/>
    <mergeCell ref="N1350:S1350"/>
    <mergeCell ref="D1351:G1351"/>
    <mergeCell ref="H1351:I1351"/>
    <mergeCell ref="J1351:K1351"/>
    <mergeCell ref="L1351:M1351"/>
    <mergeCell ref="N1351:S1351"/>
    <mergeCell ref="D1347:E1347"/>
    <mergeCell ref="F1347:G1347"/>
    <mergeCell ref="H1347:I1347"/>
    <mergeCell ref="J1347:K1347"/>
    <mergeCell ref="L1347:M1347"/>
    <mergeCell ref="N1347:S1347"/>
    <mergeCell ref="D1348:E1349"/>
    <mergeCell ref="F1348:G1348"/>
    <mergeCell ref="H1348:I1348"/>
    <mergeCell ref="J1348:K1348"/>
    <mergeCell ref="L1348:M1348"/>
    <mergeCell ref="N1348:S1348"/>
    <mergeCell ref="F1349:G1349"/>
    <mergeCell ref="H1349:I1349"/>
    <mergeCell ref="J1349:K1349"/>
    <mergeCell ref="L1349:M1349"/>
    <mergeCell ref="N1349:S1349"/>
    <mergeCell ref="C1357:E1357"/>
    <mergeCell ref="F1357:S1357"/>
    <mergeCell ref="C1358:E1358"/>
    <mergeCell ref="F1358:H1358"/>
    <mergeCell ref="J1358:L1358"/>
    <mergeCell ref="N1358:P1358"/>
    <mergeCell ref="R1358:S1358"/>
    <mergeCell ref="C1359:C1360"/>
    <mergeCell ref="D1359:E1359"/>
    <mergeCell ref="F1359:S1359"/>
    <mergeCell ref="C1352:E1352"/>
    <mergeCell ref="C1353:S1353"/>
    <mergeCell ref="C1354:D1354"/>
    <mergeCell ref="C1355:E1355"/>
    <mergeCell ref="F1355:G1355"/>
    <mergeCell ref="C1356:E1356"/>
    <mergeCell ref="F1356:L1356"/>
    <mergeCell ref="M1356:O1356"/>
    <mergeCell ref="P1356:S1356"/>
    <mergeCell ref="U1359:X1359"/>
    <mergeCell ref="D1360:E1360"/>
    <mergeCell ref="F1360:S1360"/>
    <mergeCell ref="C1361:C1362"/>
    <mergeCell ref="D1361:E1361"/>
    <mergeCell ref="F1361:S1361"/>
    <mergeCell ref="D1362:E1362"/>
    <mergeCell ref="F1362:S1362"/>
    <mergeCell ref="C1363:C1365"/>
    <mergeCell ref="D1363:E1363"/>
    <mergeCell ref="F1363:G1363"/>
    <mergeCell ref="H1363:I1363"/>
    <mergeCell ref="J1363:K1363"/>
    <mergeCell ref="L1363:M1363"/>
    <mergeCell ref="N1363:O1363"/>
    <mergeCell ref="P1363:Q1363"/>
    <mergeCell ref="R1363:S1363"/>
    <mergeCell ref="D1364:E1364"/>
    <mergeCell ref="D1365:E1365"/>
    <mergeCell ref="C1366:E1372"/>
    <mergeCell ref="F1366:S1372"/>
    <mergeCell ref="C1374:D1374"/>
    <mergeCell ref="Q1374:S1374"/>
    <mergeCell ref="C1375:C1380"/>
    <mergeCell ref="D1375:G1375"/>
    <mergeCell ref="H1375:I1375"/>
    <mergeCell ref="J1375:S1375"/>
    <mergeCell ref="D1376:G1376"/>
    <mergeCell ref="H1376:I1376"/>
    <mergeCell ref="J1376:S1376"/>
    <mergeCell ref="D1377:G1377"/>
    <mergeCell ref="H1377:I1377"/>
    <mergeCell ref="J1377:S1377"/>
    <mergeCell ref="D1378:G1378"/>
    <mergeCell ref="H1378:I1378"/>
    <mergeCell ref="J1378:S1378"/>
    <mergeCell ref="D1379:G1379"/>
    <mergeCell ref="H1379:I1379"/>
    <mergeCell ref="J1379:S1379"/>
    <mergeCell ref="D1380:G1380"/>
    <mergeCell ref="H1380:I1380"/>
    <mergeCell ref="J1380:S1380"/>
    <mergeCell ref="C1381:C1401"/>
    <mergeCell ref="D1381:E1382"/>
    <mergeCell ref="F1381:G1382"/>
    <mergeCell ref="H1381:I1382"/>
    <mergeCell ref="J1381:M1381"/>
    <mergeCell ref="N1381:S1382"/>
    <mergeCell ref="J1382:K1382"/>
    <mergeCell ref="L1382:M1382"/>
    <mergeCell ref="D1383:E1383"/>
    <mergeCell ref="F1383:G1383"/>
    <mergeCell ref="H1383:I1383"/>
    <mergeCell ref="J1383:K1383"/>
    <mergeCell ref="L1383:M1383"/>
    <mergeCell ref="N1383:S1383"/>
    <mergeCell ref="D1384:E1386"/>
    <mergeCell ref="F1384:G1384"/>
    <mergeCell ref="H1384:I1384"/>
    <mergeCell ref="J1384:K1384"/>
    <mergeCell ref="L1384:M1384"/>
    <mergeCell ref="N1384:S1384"/>
    <mergeCell ref="F1385:G1385"/>
    <mergeCell ref="H1385:I1385"/>
    <mergeCell ref="J1385:K1385"/>
    <mergeCell ref="L1385:M1385"/>
    <mergeCell ref="N1385:S1385"/>
    <mergeCell ref="F1386:G1386"/>
    <mergeCell ref="H1386:I1386"/>
    <mergeCell ref="J1386:K1386"/>
    <mergeCell ref="L1386:M1386"/>
    <mergeCell ref="N1386:S1386"/>
    <mergeCell ref="D1387:E1390"/>
    <mergeCell ref="F1387:G1387"/>
    <mergeCell ref="H1387:I1387"/>
    <mergeCell ref="J1387:K1387"/>
    <mergeCell ref="L1387:M1387"/>
    <mergeCell ref="N1387:S1387"/>
    <mergeCell ref="F1388:G1388"/>
    <mergeCell ref="H1388:I1388"/>
    <mergeCell ref="J1388:K1388"/>
    <mergeCell ref="L1388:M1388"/>
    <mergeCell ref="N1388:S1388"/>
    <mergeCell ref="F1389:G1389"/>
    <mergeCell ref="H1389:I1389"/>
    <mergeCell ref="J1389:K1389"/>
    <mergeCell ref="L1389:M1389"/>
    <mergeCell ref="N1389:S1389"/>
    <mergeCell ref="F1390:G1390"/>
    <mergeCell ref="H1390:I1390"/>
    <mergeCell ref="J1390:K1390"/>
    <mergeCell ref="L1390:M1390"/>
    <mergeCell ref="N1390:S1390"/>
    <mergeCell ref="D1391:E1393"/>
    <mergeCell ref="F1391:G1391"/>
    <mergeCell ref="H1391:I1391"/>
    <mergeCell ref="J1391:K1391"/>
    <mergeCell ref="L1391:M1391"/>
    <mergeCell ref="N1391:S1391"/>
    <mergeCell ref="F1392:G1392"/>
    <mergeCell ref="H1392:I1392"/>
    <mergeCell ref="J1392:K1392"/>
    <mergeCell ref="L1392:M1392"/>
    <mergeCell ref="N1392:S1392"/>
    <mergeCell ref="F1393:G1393"/>
    <mergeCell ref="H1393:I1393"/>
    <mergeCell ref="J1393:K1393"/>
    <mergeCell ref="L1393:M1393"/>
    <mergeCell ref="N1393:S1393"/>
    <mergeCell ref="D1394:E1394"/>
    <mergeCell ref="F1394:G1394"/>
    <mergeCell ref="H1394:I1394"/>
    <mergeCell ref="J1394:K1394"/>
    <mergeCell ref="L1394:M1394"/>
    <mergeCell ref="N1394:S1394"/>
    <mergeCell ref="D1395:E1396"/>
    <mergeCell ref="F1395:G1395"/>
    <mergeCell ref="H1395:I1395"/>
    <mergeCell ref="J1395:K1395"/>
    <mergeCell ref="L1395:M1395"/>
    <mergeCell ref="N1395:S1395"/>
    <mergeCell ref="F1396:G1396"/>
    <mergeCell ref="H1396:I1396"/>
    <mergeCell ref="J1396:K1396"/>
    <mergeCell ref="L1396:M1396"/>
    <mergeCell ref="N1396:S1396"/>
    <mergeCell ref="D1400:E1400"/>
    <mergeCell ref="F1400:G1400"/>
    <mergeCell ref="H1400:I1400"/>
    <mergeCell ref="J1400:K1400"/>
    <mergeCell ref="L1400:M1400"/>
    <mergeCell ref="N1400:S1400"/>
    <mergeCell ref="D1401:G1401"/>
    <mergeCell ref="H1401:I1401"/>
    <mergeCell ref="J1401:K1401"/>
    <mergeCell ref="L1401:M1401"/>
    <mergeCell ref="N1401:S1401"/>
    <mergeCell ref="D1397:E1397"/>
    <mergeCell ref="F1397:G1397"/>
    <mergeCell ref="H1397:I1397"/>
    <mergeCell ref="J1397:K1397"/>
    <mergeCell ref="L1397:M1397"/>
    <mergeCell ref="N1397:S1397"/>
    <mergeCell ref="D1398:E1399"/>
    <mergeCell ref="F1398:G1398"/>
    <mergeCell ref="H1398:I1398"/>
    <mergeCell ref="J1398:K1398"/>
    <mergeCell ref="L1398:M1398"/>
    <mergeCell ref="N1398:S1398"/>
    <mergeCell ref="F1399:G1399"/>
    <mergeCell ref="H1399:I1399"/>
    <mergeCell ref="J1399:K1399"/>
    <mergeCell ref="L1399:M1399"/>
    <mergeCell ref="N1399:S1399"/>
    <mergeCell ref="C1407:E1407"/>
    <mergeCell ref="F1407:S1407"/>
    <mergeCell ref="C1408:E1408"/>
    <mergeCell ref="F1408:H1408"/>
    <mergeCell ref="J1408:L1408"/>
    <mergeCell ref="N1408:P1408"/>
    <mergeCell ref="R1408:S1408"/>
    <mergeCell ref="C1409:C1410"/>
    <mergeCell ref="D1409:E1409"/>
    <mergeCell ref="F1409:S1409"/>
    <mergeCell ref="C1402:E1402"/>
    <mergeCell ref="C1403:S1403"/>
    <mergeCell ref="C1404:D1404"/>
    <mergeCell ref="C1405:E1405"/>
    <mergeCell ref="F1405:G1405"/>
    <mergeCell ref="C1406:E1406"/>
    <mergeCell ref="F1406:L1406"/>
    <mergeCell ref="M1406:O1406"/>
    <mergeCell ref="P1406:S1406"/>
    <mergeCell ref="U1409:X1409"/>
    <mergeCell ref="D1410:E1410"/>
    <mergeCell ref="F1410:S1410"/>
    <mergeCell ref="C1411:C1412"/>
    <mergeCell ref="D1411:E1411"/>
    <mergeCell ref="F1411:S1411"/>
    <mergeCell ref="D1412:E1412"/>
    <mergeCell ref="F1412:S1412"/>
    <mergeCell ref="C1413:C1415"/>
    <mergeCell ref="D1413:E1413"/>
    <mergeCell ref="F1413:G1413"/>
    <mergeCell ref="H1413:I1413"/>
    <mergeCell ref="J1413:K1413"/>
    <mergeCell ref="L1413:M1413"/>
    <mergeCell ref="N1413:O1413"/>
    <mergeCell ref="P1413:Q1413"/>
    <mergeCell ref="R1413:S1413"/>
    <mergeCell ref="D1414:E1414"/>
    <mergeCell ref="D1415:E1415"/>
    <mergeCell ref="C1416:E1422"/>
    <mergeCell ref="F1416:S1422"/>
    <mergeCell ref="C1424:D1424"/>
    <mergeCell ref="Q1424:S1424"/>
    <mergeCell ref="C1425:C1430"/>
    <mergeCell ref="D1425:G1425"/>
    <mergeCell ref="H1425:I1425"/>
    <mergeCell ref="J1425:S1425"/>
    <mergeCell ref="D1426:G1426"/>
    <mergeCell ref="H1426:I1426"/>
    <mergeCell ref="J1426:S1426"/>
    <mergeCell ref="D1427:G1427"/>
    <mergeCell ref="H1427:I1427"/>
    <mergeCell ref="J1427:S1427"/>
    <mergeCell ref="D1428:G1428"/>
    <mergeCell ref="H1428:I1428"/>
    <mergeCell ref="J1428:S1428"/>
    <mergeCell ref="D1429:G1429"/>
    <mergeCell ref="H1429:I1429"/>
    <mergeCell ref="J1429:S1429"/>
    <mergeCell ref="D1430:G1430"/>
    <mergeCell ref="H1430:I1430"/>
    <mergeCell ref="J1430:S1430"/>
    <mergeCell ref="C1431:C1451"/>
    <mergeCell ref="D1431:E1432"/>
    <mergeCell ref="F1431:G1432"/>
    <mergeCell ref="H1431:I1432"/>
    <mergeCell ref="J1431:M1431"/>
    <mergeCell ref="N1431:S1432"/>
    <mergeCell ref="J1432:K1432"/>
    <mergeCell ref="L1432:M1432"/>
    <mergeCell ref="D1433:E1433"/>
    <mergeCell ref="F1433:G1433"/>
    <mergeCell ref="H1433:I1433"/>
    <mergeCell ref="J1433:K1433"/>
    <mergeCell ref="L1433:M1433"/>
    <mergeCell ref="N1433:S1433"/>
    <mergeCell ref="D1434:E1436"/>
    <mergeCell ref="F1434:G1434"/>
    <mergeCell ref="H1434:I1434"/>
    <mergeCell ref="J1434:K1434"/>
    <mergeCell ref="L1434:M1434"/>
    <mergeCell ref="N1434:S1434"/>
    <mergeCell ref="F1435:G1435"/>
    <mergeCell ref="H1435:I1435"/>
    <mergeCell ref="J1435:K1435"/>
    <mergeCell ref="L1435:M1435"/>
    <mergeCell ref="N1435:S1435"/>
    <mergeCell ref="F1436:G1436"/>
    <mergeCell ref="H1436:I1436"/>
    <mergeCell ref="J1436:K1436"/>
    <mergeCell ref="L1436:M1436"/>
    <mergeCell ref="N1436:S1436"/>
    <mergeCell ref="D1437:E1440"/>
    <mergeCell ref="F1437:G1437"/>
    <mergeCell ref="H1437:I1437"/>
    <mergeCell ref="J1437:K1437"/>
    <mergeCell ref="L1437:M1437"/>
    <mergeCell ref="N1437:S1437"/>
    <mergeCell ref="F1438:G1438"/>
    <mergeCell ref="H1438:I1438"/>
    <mergeCell ref="J1438:K1438"/>
    <mergeCell ref="L1438:M1438"/>
    <mergeCell ref="N1438:S1438"/>
    <mergeCell ref="F1439:G1439"/>
    <mergeCell ref="H1439:I1439"/>
    <mergeCell ref="J1439:K1439"/>
    <mergeCell ref="L1439:M1439"/>
    <mergeCell ref="N1439:S1439"/>
    <mergeCell ref="F1440:G1440"/>
    <mergeCell ref="H1440:I1440"/>
    <mergeCell ref="J1440:K1440"/>
    <mergeCell ref="L1440:M1440"/>
    <mergeCell ref="N1440:S1440"/>
    <mergeCell ref="D1441:E1443"/>
    <mergeCell ref="F1441:G1441"/>
    <mergeCell ref="H1441:I1441"/>
    <mergeCell ref="J1441:K1441"/>
    <mergeCell ref="L1441:M1441"/>
    <mergeCell ref="N1441:S1441"/>
    <mergeCell ref="F1442:G1442"/>
    <mergeCell ref="H1442:I1442"/>
    <mergeCell ref="J1442:K1442"/>
    <mergeCell ref="L1442:M1442"/>
    <mergeCell ref="N1442:S1442"/>
    <mergeCell ref="F1443:G1443"/>
    <mergeCell ref="H1443:I1443"/>
    <mergeCell ref="J1443:K1443"/>
    <mergeCell ref="L1443:M1443"/>
    <mergeCell ref="N1443:S1443"/>
    <mergeCell ref="D1444:E1444"/>
    <mergeCell ref="F1444:G1444"/>
    <mergeCell ref="H1444:I1444"/>
    <mergeCell ref="J1444:K1444"/>
    <mergeCell ref="L1444:M1444"/>
    <mergeCell ref="N1444:S1444"/>
    <mergeCell ref="D1445:E1446"/>
    <mergeCell ref="F1445:G1445"/>
    <mergeCell ref="H1445:I1445"/>
    <mergeCell ref="J1445:K1445"/>
    <mergeCell ref="L1445:M1445"/>
    <mergeCell ref="N1445:S1445"/>
    <mergeCell ref="F1446:G1446"/>
    <mergeCell ref="H1446:I1446"/>
    <mergeCell ref="J1446:K1446"/>
    <mergeCell ref="L1446:M1446"/>
    <mergeCell ref="N1446:S1446"/>
    <mergeCell ref="D1450:E1450"/>
    <mergeCell ref="F1450:G1450"/>
    <mergeCell ref="H1450:I1450"/>
    <mergeCell ref="J1450:K1450"/>
    <mergeCell ref="L1450:M1450"/>
    <mergeCell ref="N1450:S1450"/>
    <mergeCell ref="D1451:G1451"/>
    <mergeCell ref="H1451:I1451"/>
    <mergeCell ref="J1451:K1451"/>
    <mergeCell ref="L1451:M1451"/>
    <mergeCell ref="N1451:S1451"/>
    <mergeCell ref="D1447:E1447"/>
    <mergeCell ref="F1447:G1447"/>
    <mergeCell ref="H1447:I1447"/>
    <mergeCell ref="J1447:K1447"/>
    <mergeCell ref="L1447:M1447"/>
    <mergeCell ref="N1447:S1447"/>
    <mergeCell ref="D1448:E1449"/>
    <mergeCell ref="F1448:G1448"/>
    <mergeCell ref="H1448:I1448"/>
    <mergeCell ref="J1448:K1448"/>
    <mergeCell ref="L1448:M1448"/>
    <mergeCell ref="N1448:S1448"/>
    <mergeCell ref="F1449:G1449"/>
    <mergeCell ref="H1449:I1449"/>
    <mergeCell ref="J1449:K1449"/>
    <mergeCell ref="L1449:M1449"/>
    <mergeCell ref="N1449:S1449"/>
    <mergeCell ref="C1457:E1457"/>
    <mergeCell ref="F1457:S1457"/>
    <mergeCell ref="C1458:E1458"/>
    <mergeCell ref="F1458:H1458"/>
    <mergeCell ref="J1458:L1458"/>
    <mergeCell ref="N1458:P1458"/>
    <mergeCell ref="R1458:S1458"/>
    <mergeCell ref="C1459:C1460"/>
    <mergeCell ref="D1459:E1459"/>
    <mergeCell ref="F1459:S1459"/>
    <mergeCell ref="C1452:E1452"/>
    <mergeCell ref="C1453:S1453"/>
    <mergeCell ref="C1454:D1454"/>
    <mergeCell ref="C1455:E1455"/>
    <mergeCell ref="F1455:G1455"/>
    <mergeCell ref="C1456:E1456"/>
    <mergeCell ref="F1456:L1456"/>
    <mergeCell ref="M1456:O1456"/>
    <mergeCell ref="P1456:S1456"/>
    <mergeCell ref="U1459:X1459"/>
    <mergeCell ref="D1460:E1460"/>
    <mergeCell ref="F1460:S1460"/>
    <mergeCell ref="C1461:C1462"/>
    <mergeCell ref="D1461:E1461"/>
    <mergeCell ref="F1461:S1461"/>
    <mergeCell ref="D1462:E1462"/>
    <mergeCell ref="F1462:S1462"/>
    <mergeCell ref="C1463:C1465"/>
    <mergeCell ref="D1463:E1463"/>
    <mergeCell ref="F1463:G1463"/>
    <mergeCell ref="H1463:I1463"/>
    <mergeCell ref="J1463:K1463"/>
    <mergeCell ref="L1463:M1463"/>
    <mergeCell ref="N1463:O1463"/>
    <mergeCell ref="P1463:Q1463"/>
    <mergeCell ref="R1463:S1463"/>
    <mergeCell ref="D1464:E1464"/>
    <mergeCell ref="D1465:E1465"/>
    <mergeCell ref="C1466:E1472"/>
    <mergeCell ref="F1466:S1472"/>
    <mergeCell ref="C1474:D1474"/>
    <mergeCell ref="Q1474:S1474"/>
    <mergeCell ref="C1475:C1480"/>
    <mergeCell ref="D1475:G1475"/>
    <mergeCell ref="H1475:I1475"/>
    <mergeCell ref="J1475:S1475"/>
    <mergeCell ref="D1476:G1476"/>
    <mergeCell ref="H1476:I1476"/>
    <mergeCell ref="J1476:S1476"/>
    <mergeCell ref="D1477:G1477"/>
    <mergeCell ref="H1477:I1477"/>
    <mergeCell ref="J1477:S1477"/>
    <mergeCell ref="D1478:G1478"/>
    <mergeCell ref="H1478:I1478"/>
    <mergeCell ref="J1478:S1478"/>
    <mergeCell ref="D1479:G1479"/>
    <mergeCell ref="H1479:I1479"/>
    <mergeCell ref="J1479:S1479"/>
    <mergeCell ref="D1480:G1480"/>
    <mergeCell ref="H1480:I1480"/>
    <mergeCell ref="J1480:S1480"/>
    <mergeCell ref="D1481:E1482"/>
    <mergeCell ref="F1481:G1482"/>
    <mergeCell ref="H1481:I1482"/>
    <mergeCell ref="J1481:M1481"/>
    <mergeCell ref="N1481:S1482"/>
    <mergeCell ref="J1482:K1482"/>
    <mergeCell ref="L1482:M1482"/>
    <mergeCell ref="D1483:E1483"/>
    <mergeCell ref="F1483:G1483"/>
    <mergeCell ref="H1483:I1483"/>
    <mergeCell ref="J1483:K1483"/>
    <mergeCell ref="L1483:M1483"/>
    <mergeCell ref="N1483:S1483"/>
    <mergeCell ref="D1484:E1486"/>
    <mergeCell ref="F1484:G1484"/>
    <mergeCell ref="H1484:I1484"/>
    <mergeCell ref="J1484:K1484"/>
    <mergeCell ref="L1484:M1484"/>
    <mergeCell ref="N1484:S1484"/>
    <mergeCell ref="F1485:G1485"/>
    <mergeCell ref="H1485:I1485"/>
    <mergeCell ref="J1485:K1485"/>
    <mergeCell ref="L1485:M1485"/>
    <mergeCell ref="N1485:S1485"/>
    <mergeCell ref="F1486:G1486"/>
    <mergeCell ref="H1486:I1486"/>
    <mergeCell ref="J1486:K1486"/>
    <mergeCell ref="L1486:M1486"/>
    <mergeCell ref="N1486:S1486"/>
    <mergeCell ref="F1494:G1494"/>
    <mergeCell ref="H1494:I1494"/>
    <mergeCell ref="J1494:K1494"/>
    <mergeCell ref="L1494:M1494"/>
    <mergeCell ref="N1494:S1494"/>
    <mergeCell ref="D1487:E1490"/>
    <mergeCell ref="F1487:G1487"/>
    <mergeCell ref="H1487:I1487"/>
    <mergeCell ref="J1487:K1487"/>
    <mergeCell ref="L1487:M1487"/>
    <mergeCell ref="N1487:S1487"/>
    <mergeCell ref="F1488:G1488"/>
    <mergeCell ref="H1488:I1488"/>
    <mergeCell ref="J1488:K1488"/>
    <mergeCell ref="L1488:M1488"/>
    <mergeCell ref="N1488:S1488"/>
    <mergeCell ref="F1489:G1489"/>
    <mergeCell ref="H1489:I1489"/>
    <mergeCell ref="J1489:K1489"/>
    <mergeCell ref="L1489:M1489"/>
    <mergeCell ref="N1489:S1489"/>
    <mergeCell ref="F1490:G1490"/>
    <mergeCell ref="H1490:I1490"/>
    <mergeCell ref="J1490:K1490"/>
    <mergeCell ref="L1490:M1490"/>
    <mergeCell ref="N1490:S1490"/>
    <mergeCell ref="J1500:K1500"/>
    <mergeCell ref="L1500:M1500"/>
    <mergeCell ref="N1500:S1500"/>
    <mergeCell ref="D1501:G1501"/>
    <mergeCell ref="H1501:I1501"/>
    <mergeCell ref="J1501:K1501"/>
    <mergeCell ref="L1501:M1501"/>
    <mergeCell ref="N1501:S1501"/>
    <mergeCell ref="D1497:E1497"/>
    <mergeCell ref="F1497:G1497"/>
    <mergeCell ref="H1497:I1497"/>
    <mergeCell ref="J1497:K1497"/>
    <mergeCell ref="L1497:M1497"/>
    <mergeCell ref="N1497:S1497"/>
    <mergeCell ref="D1498:E1499"/>
    <mergeCell ref="D1491:E1493"/>
    <mergeCell ref="F1491:G1491"/>
    <mergeCell ref="H1491:I1491"/>
    <mergeCell ref="J1491:K1491"/>
    <mergeCell ref="L1491:M1491"/>
    <mergeCell ref="N1491:S1491"/>
    <mergeCell ref="F1492:G1492"/>
    <mergeCell ref="H1492:I1492"/>
    <mergeCell ref="J1492:K1492"/>
    <mergeCell ref="L1492:M1492"/>
    <mergeCell ref="N1492:S1492"/>
    <mergeCell ref="F1493:G1493"/>
    <mergeCell ref="H1493:I1493"/>
    <mergeCell ref="J1493:K1493"/>
    <mergeCell ref="L1493:M1493"/>
    <mergeCell ref="N1493:S1493"/>
    <mergeCell ref="D1494:E1494"/>
    <mergeCell ref="F1498:G1498"/>
    <mergeCell ref="H1498:I1498"/>
    <mergeCell ref="J1498:K1498"/>
    <mergeCell ref="L1498:M1498"/>
    <mergeCell ref="N1498:S1498"/>
    <mergeCell ref="F1499:G1499"/>
    <mergeCell ref="H1499:I1499"/>
    <mergeCell ref="J1499:K1499"/>
    <mergeCell ref="L1499:M1499"/>
    <mergeCell ref="N1499:S1499"/>
    <mergeCell ref="C1481:C1501"/>
    <mergeCell ref="C1536:E1536"/>
    <mergeCell ref="C1537:S1537"/>
    <mergeCell ref="C1539:E1539"/>
    <mergeCell ref="F1539:L1539"/>
    <mergeCell ref="M1539:O1539"/>
    <mergeCell ref="P1539:Q1539"/>
    <mergeCell ref="R1539:S1539"/>
    <mergeCell ref="D1495:E1496"/>
    <mergeCell ref="F1495:G1495"/>
    <mergeCell ref="H1495:I1495"/>
    <mergeCell ref="J1495:K1495"/>
    <mergeCell ref="L1495:M1495"/>
    <mergeCell ref="N1495:S1495"/>
    <mergeCell ref="F1496:G1496"/>
    <mergeCell ref="H1496:I1496"/>
    <mergeCell ref="J1496:K1496"/>
    <mergeCell ref="L1496:M1496"/>
    <mergeCell ref="N1496:S1496"/>
    <mergeCell ref="D1500:E1500"/>
    <mergeCell ref="F1500:G1500"/>
    <mergeCell ref="H1500:I1500"/>
    <mergeCell ref="C1541:C1542"/>
    <mergeCell ref="D1541:E1542"/>
    <mergeCell ref="F1541:G1542"/>
    <mergeCell ref="H1541:K1542"/>
    <mergeCell ref="L1541:O1542"/>
    <mergeCell ref="P1541:Q1541"/>
    <mergeCell ref="R1541:S1542"/>
    <mergeCell ref="C1543:C1544"/>
    <mergeCell ref="D1543:E1544"/>
    <mergeCell ref="F1543:G1543"/>
    <mergeCell ref="H1543:K1544"/>
    <mergeCell ref="L1543:O1544"/>
    <mergeCell ref="P1543:P1544"/>
    <mergeCell ref="Q1543:Q1544"/>
    <mergeCell ref="R1543:S1544"/>
    <mergeCell ref="F1544:G1544"/>
    <mergeCell ref="C1545:C1546"/>
    <mergeCell ref="D1545:E1546"/>
    <mergeCell ref="F1545:G1545"/>
    <mergeCell ref="H1545:K1546"/>
    <mergeCell ref="L1545:O1546"/>
    <mergeCell ref="P1545:P1546"/>
    <mergeCell ref="Q1545:Q1546"/>
    <mergeCell ref="R1545:S1546"/>
    <mergeCell ref="F1546:G1546"/>
    <mergeCell ref="C1547:C1548"/>
    <mergeCell ref="D1547:E1548"/>
    <mergeCell ref="F1547:G1547"/>
    <mergeCell ref="H1547:K1548"/>
    <mergeCell ref="L1547:O1548"/>
    <mergeCell ref="P1547:P1548"/>
    <mergeCell ref="Q1547:Q1548"/>
    <mergeCell ref="R1547:S1548"/>
    <mergeCell ref="F1548:G1548"/>
    <mergeCell ref="C1549:C1550"/>
    <mergeCell ref="D1549:E1550"/>
    <mergeCell ref="F1549:G1549"/>
    <mergeCell ref="H1549:K1550"/>
    <mergeCell ref="L1549:O1550"/>
    <mergeCell ref="P1549:P1550"/>
    <mergeCell ref="Q1549:Q1550"/>
    <mergeCell ref="R1549:S1550"/>
    <mergeCell ref="F1550:G1550"/>
    <mergeCell ref="C1551:C1552"/>
    <mergeCell ref="D1551:E1552"/>
    <mergeCell ref="F1551:G1551"/>
    <mergeCell ref="H1551:K1552"/>
    <mergeCell ref="L1551:O1552"/>
    <mergeCell ref="P1551:P1552"/>
    <mergeCell ref="Q1551:Q1552"/>
    <mergeCell ref="R1551:S1552"/>
    <mergeCell ref="F1552:G1552"/>
    <mergeCell ref="C1553:C1554"/>
    <mergeCell ref="D1553:E1554"/>
    <mergeCell ref="F1553:G1553"/>
    <mergeCell ref="H1553:K1554"/>
    <mergeCell ref="L1553:O1554"/>
    <mergeCell ref="P1553:P1554"/>
    <mergeCell ref="Q1553:Q1554"/>
    <mergeCell ref="R1553:S1554"/>
    <mergeCell ref="F1554:G1554"/>
    <mergeCell ref="C1555:C1556"/>
    <mergeCell ref="D1555:E1556"/>
    <mergeCell ref="F1555:G1555"/>
    <mergeCell ref="H1555:K1556"/>
    <mergeCell ref="L1555:O1556"/>
    <mergeCell ref="P1555:P1556"/>
    <mergeCell ref="Q1555:Q1556"/>
    <mergeCell ref="R1555:S1556"/>
    <mergeCell ref="F1556:G1556"/>
    <mergeCell ref="C1557:C1558"/>
    <mergeCell ref="D1557:E1558"/>
    <mergeCell ref="F1557:G1557"/>
    <mergeCell ref="H1557:K1558"/>
    <mergeCell ref="L1557:O1558"/>
    <mergeCell ref="P1557:P1558"/>
    <mergeCell ref="Q1557:Q1558"/>
    <mergeCell ref="R1557:S1558"/>
    <mergeCell ref="F1558:G1558"/>
    <mergeCell ref="C1559:C1560"/>
    <mergeCell ref="D1559:E1560"/>
    <mergeCell ref="F1559:G1559"/>
    <mergeCell ref="H1559:K1560"/>
    <mergeCell ref="L1559:O1560"/>
    <mergeCell ref="P1559:P1560"/>
    <mergeCell ref="Q1559:Q1560"/>
    <mergeCell ref="R1559:S1560"/>
    <mergeCell ref="F1560:G1560"/>
    <mergeCell ref="C1561:C1562"/>
    <mergeCell ref="D1561:E1562"/>
    <mergeCell ref="F1561:G1561"/>
    <mergeCell ref="H1561:K1562"/>
    <mergeCell ref="L1561:O1562"/>
    <mergeCell ref="P1561:P1562"/>
    <mergeCell ref="Q1561:Q1562"/>
    <mergeCell ref="R1561:S1562"/>
    <mergeCell ref="F1562:G1562"/>
    <mergeCell ref="C1563:C1564"/>
    <mergeCell ref="D1563:E1564"/>
    <mergeCell ref="F1563:G1563"/>
    <mergeCell ref="H1563:K1564"/>
    <mergeCell ref="L1563:O1564"/>
    <mergeCell ref="P1563:P1564"/>
    <mergeCell ref="Q1563:Q1564"/>
    <mergeCell ref="R1563:S1564"/>
    <mergeCell ref="F1564:G1564"/>
    <mergeCell ref="C1565:C1566"/>
    <mergeCell ref="D1565:E1566"/>
    <mergeCell ref="F1565:G1565"/>
    <mergeCell ref="H1565:K1566"/>
    <mergeCell ref="L1565:O1566"/>
    <mergeCell ref="P1565:P1566"/>
    <mergeCell ref="Q1565:Q1566"/>
    <mergeCell ref="R1565:S1566"/>
    <mergeCell ref="F1566:G1566"/>
    <mergeCell ref="C1567:C1568"/>
    <mergeCell ref="D1567:E1568"/>
    <mergeCell ref="F1567:G1567"/>
    <mergeCell ref="H1567:K1568"/>
    <mergeCell ref="L1567:O1568"/>
    <mergeCell ref="P1567:P1568"/>
    <mergeCell ref="Q1567:Q1568"/>
    <mergeCell ref="R1567:S1568"/>
    <mergeCell ref="F1568:G1568"/>
    <mergeCell ref="C1569:C1570"/>
    <mergeCell ref="D1569:E1570"/>
    <mergeCell ref="F1569:G1569"/>
    <mergeCell ref="H1569:K1570"/>
    <mergeCell ref="L1569:O1570"/>
    <mergeCell ref="P1569:P1570"/>
    <mergeCell ref="Q1569:Q1570"/>
    <mergeCell ref="R1569:S1570"/>
    <mergeCell ref="F1570:G1570"/>
    <mergeCell ref="C1571:C1572"/>
    <mergeCell ref="D1571:E1572"/>
    <mergeCell ref="F1571:G1571"/>
    <mergeCell ref="H1571:K1572"/>
    <mergeCell ref="L1571:O1572"/>
    <mergeCell ref="P1571:P1572"/>
    <mergeCell ref="Q1571:Q1572"/>
    <mergeCell ref="R1571:S1572"/>
    <mergeCell ref="F1572:G1572"/>
    <mergeCell ref="C1573:C1574"/>
    <mergeCell ref="D1573:E1574"/>
    <mergeCell ref="F1573:G1573"/>
    <mergeCell ref="H1573:K1574"/>
    <mergeCell ref="L1573:O1574"/>
    <mergeCell ref="P1573:P1574"/>
    <mergeCell ref="Q1573:Q1574"/>
    <mergeCell ref="R1573:S1574"/>
    <mergeCell ref="F1574:G1574"/>
    <mergeCell ref="C1575:C1576"/>
    <mergeCell ref="D1575:E1576"/>
    <mergeCell ref="F1575:G1575"/>
    <mergeCell ref="H1575:K1576"/>
    <mergeCell ref="L1575:O1576"/>
    <mergeCell ref="P1575:P1576"/>
    <mergeCell ref="Q1575:Q1576"/>
    <mergeCell ref="R1575:S1576"/>
    <mergeCell ref="F1576:G1576"/>
    <mergeCell ref="C1577:C1578"/>
    <mergeCell ref="D1577:E1578"/>
    <mergeCell ref="F1577:G1577"/>
    <mergeCell ref="H1577:K1578"/>
    <mergeCell ref="L1577:O1578"/>
    <mergeCell ref="P1577:P1578"/>
    <mergeCell ref="Q1577:Q1578"/>
    <mergeCell ref="R1577:S1578"/>
    <mergeCell ref="F1578:G1578"/>
    <mergeCell ref="C1579:C1580"/>
    <mergeCell ref="D1579:E1580"/>
    <mergeCell ref="F1579:G1579"/>
    <mergeCell ref="H1579:K1580"/>
    <mergeCell ref="L1579:O1580"/>
    <mergeCell ref="P1579:P1580"/>
    <mergeCell ref="Q1579:Q1580"/>
    <mergeCell ref="R1579:S1580"/>
    <mergeCell ref="F1580:G1580"/>
    <mergeCell ref="C1581:C1582"/>
    <mergeCell ref="D1581:E1582"/>
    <mergeCell ref="F1581:G1581"/>
    <mergeCell ref="H1581:K1582"/>
    <mergeCell ref="L1581:O1582"/>
    <mergeCell ref="P1581:P1582"/>
    <mergeCell ref="Q1581:Q1582"/>
    <mergeCell ref="R1581:S1582"/>
    <mergeCell ref="F1582:G1582"/>
    <mergeCell ref="C1583:C1584"/>
    <mergeCell ref="D1583:E1584"/>
    <mergeCell ref="F1583:G1583"/>
    <mergeCell ref="H1583:K1584"/>
    <mergeCell ref="L1583:O1584"/>
    <mergeCell ref="P1583:P1584"/>
    <mergeCell ref="Q1583:Q1584"/>
    <mergeCell ref="R1583:S1584"/>
    <mergeCell ref="F1584:G1584"/>
    <mergeCell ref="C1585:C1586"/>
    <mergeCell ref="D1585:E1586"/>
    <mergeCell ref="F1585:G1585"/>
    <mergeCell ref="H1585:K1586"/>
    <mergeCell ref="L1585:O1586"/>
    <mergeCell ref="P1585:P1586"/>
    <mergeCell ref="Q1585:Q1586"/>
    <mergeCell ref="R1585:S1586"/>
    <mergeCell ref="F1586:G1586"/>
    <mergeCell ref="C1587:C1588"/>
    <mergeCell ref="D1587:E1588"/>
    <mergeCell ref="F1587:G1587"/>
    <mergeCell ref="H1587:K1588"/>
    <mergeCell ref="L1587:O1588"/>
    <mergeCell ref="P1587:P1588"/>
    <mergeCell ref="Q1587:Q1588"/>
    <mergeCell ref="R1587:S1588"/>
    <mergeCell ref="F1588:G1588"/>
    <mergeCell ref="C1589:C1590"/>
    <mergeCell ref="D1589:E1590"/>
    <mergeCell ref="F1589:G1589"/>
    <mergeCell ref="H1589:K1590"/>
    <mergeCell ref="L1589:O1590"/>
    <mergeCell ref="P1589:P1590"/>
    <mergeCell ref="Q1589:Q1590"/>
    <mergeCell ref="R1589:S1590"/>
    <mergeCell ref="F1590:G1590"/>
    <mergeCell ref="C1591:C1592"/>
    <mergeCell ref="D1591:E1592"/>
    <mergeCell ref="F1591:G1591"/>
    <mergeCell ref="H1591:K1592"/>
    <mergeCell ref="L1591:O1592"/>
    <mergeCell ref="P1591:P1592"/>
    <mergeCell ref="Q1591:Q1592"/>
    <mergeCell ref="R1591:S1592"/>
    <mergeCell ref="F1592:G1592"/>
    <mergeCell ref="C1593:C1594"/>
    <mergeCell ref="D1593:E1594"/>
    <mergeCell ref="F1593:G1593"/>
    <mergeCell ref="H1593:K1594"/>
    <mergeCell ref="L1593:O1594"/>
    <mergeCell ref="P1593:P1594"/>
    <mergeCell ref="Q1593:Q1594"/>
    <mergeCell ref="R1593:S1594"/>
    <mergeCell ref="F1594:G1594"/>
    <mergeCell ref="C1595:C1596"/>
    <mergeCell ref="D1595:E1596"/>
    <mergeCell ref="F1595:G1595"/>
    <mergeCell ref="H1595:K1596"/>
    <mergeCell ref="L1595:O1596"/>
    <mergeCell ref="P1595:P1596"/>
    <mergeCell ref="Q1595:Q1596"/>
    <mergeCell ref="R1595:S1596"/>
    <mergeCell ref="F1596:G1596"/>
    <mergeCell ref="C1597:C1598"/>
    <mergeCell ref="D1597:E1598"/>
    <mergeCell ref="F1597:G1597"/>
    <mergeCell ref="H1597:K1598"/>
    <mergeCell ref="L1597:O1598"/>
    <mergeCell ref="P1597:P1598"/>
    <mergeCell ref="Q1597:Q1598"/>
    <mergeCell ref="R1597:S1598"/>
    <mergeCell ref="F1598:G1598"/>
    <mergeCell ref="C1599:C1600"/>
    <mergeCell ref="D1599:E1600"/>
    <mergeCell ref="F1599:G1599"/>
    <mergeCell ref="H1599:K1600"/>
    <mergeCell ref="L1599:O1600"/>
    <mergeCell ref="P1599:P1600"/>
    <mergeCell ref="Q1599:Q1600"/>
    <mergeCell ref="R1599:S1600"/>
    <mergeCell ref="F1600:G1600"/>
    <mergeCell ref="C1601:C1602"/>
    <mergeCell ref="D1601:E1602"/>
    <mergeCell ref="F1601:G1601"/>
    <mergeCell ref="H1601:K1602"/>
    <mergeCell ref="L1601:O1602"/>
    <mergeCell ref="P1601:P1602"/>
    <mergeCell ref="Q1601:Q1602"/>
    <mergeCell ref="R1601:S1602"/>
    <mergeCell ref="F1602:G1602"/>
  </mergeCells>
  <phoneticPr fontId="3"/>
  <conditionalFormatting sqref="F108:H108">
    <cfRule type="containsBlanks" dxfId="206" priority="196">
      <formula>LEN(TRIM(F108))=0</formula>
    </cfRule>
  </conditionalFormatting>
  <conditionalFormatting sqref="F158:H158">
    <cfRule type="containsBlanks" dxfId="205" priority="190">
      <formula>LEN(TRIM(F158))=0</formula>
    </cfRule>
  </conditionalFormatting>
  <conditionalFormatting sqref="F208:H208">
    <cfRule type="containsBlanks" dxfId="204" priority="184">
      <formula>LEN(TRIM(F208))=0</formula>
    </cfRule>
  </conditionalFormatting>
  <conditionalFormatting sqref="F258:H258">
    <cfRule type="containsBlanks" dxfId="203" priority="178">
      <formula>LEN(TRIM(F258))=0</formula>
    </cfRule>
  </conditionalFormatting>
  <conditionalFormatting sqref="F308:H308">
    <cfRule type="containsBlanks" dxfId="202" priority="172">
      <formula>LEN(TRIM(F308))=0</formula>
    </cfRule>
  </conditionalFormatting>
  <conditionalFormatting sqref="F358:H358">
    <cfRule type="containsBlanks" dxfId="201" priority="166">
      <formula>LEN(TRIM(F358))=0</formula>
    </cfRule>
  </conditionalFormatting>
  <conditionalFormatting sqref="F408:H408">
    <cfRule type="containsBlanks" dxfId="200" priority="160">
      <formula>LEN(TRIM(F408))=0</formula>
    </cfRule>
  </conditionalFormatting>
  <conditionalFormatting sqref="F458:H458">
    <cfRule type="containsBlanks" dxfId="199" priority="154">
      <formula>LEN(TRIM(F458))=0</formula>
    </cfRule>
  </conditionalFormatting>
  <conditionalFormatting sqref="F508:H508">
    <cfRule type="containsBlanks" dxfId="198" priority="148">
      <formula>LEN(TRIM(F508))=0</formula>
    </cfRule>
  </conditionalFormatting>
  <conditionalFormatting sqref="F558:H558">
    <cfRule type="containsBlanks" dxfId="197" priority="142">
      <formula>LEN(TRIM(F558))=0</formula>
    </cfRule>
  </conditionalFormatting>
  <conditionalFormatting sqref="F608:H608">
    <cfRule type="containsBlanks" dxfId="196" priority="136">
      <formula>LEN(TRIM(F608))=0</formula>
    </cfRule>
  </conditionalFormatting>
  <conditionalFormatting sqref="F658:H658">
    <cfRule type="containsBlanks" dxfId="195" priority="130">
      <formula>LEN(TRIM(F658))=0</formula>
    </cfRule>
  </conditionalFormatting>
  <conditionalFormatting sqref="F708:H708">
    <cfRule type="containsBlanks" dxfId="194" priority="124">
      <formula>LEN(TRIM(F708))=0</formula>
    </cfRule>
  </conditionalFormatting>
  <conditionalFormatting sqref="F758:H758">
    <cfRule type="containsBlanks" dxfId="193" priority="118">
      <formula>LEN(TRIM(F758))=0</formula>
    </cfRule>
  </conditionalFormatting>
  <conditionalFormatting sqref="F808:H808">
    <cfRule type="containsBlanks" dxfId="192" priority="112">
      <formula>LEN(TRIM(F808))=0</formula>
    </cfRule>
  </conditionalFormatting>
  <conditionalFormatting sqref="F858:H858">
    <cfRule type="containsBlanks" dxfId="191" priority="106">
      <formula>LEN(TRIM(F858))=0</formula>
    </cfRule>
  </conditionalFormatting>
  <conditionalFormatting sqref="F908:H908">
    <cfRule type="containsBlanks" dxfId="190" priority="100">
      <formula>LEN(TRIM(F908))=0</formula>
    </cfRule>
  </conditionalFormatting>
  <conditionalFormatting sqref="F958:H958">
    <cfRule type="containsBlanks" dxfId="189" priority="94">
      <formula>LEN(TRIM(F958))=0</formula>
    </cfRule>
  </conditionalFormatting>
  <conditionalFormatting sqref="F1008:H1008">
    <cfRule type="containsBlanks" dxfId="188" priority="88">
      <formula>LEN(TRIM(F1008))=0</formula>
    </cfRule>
  </conditionalFormatting>
  <conditionalFormatting sqref="F1058:H1058">
    <cfRule type="containsBlanks" dxfId="187" priority="82">
      <formula>LEN(TRIM(F1058))=0</formula>
    </cfRule>
  </conditionalFormatting>
  <conditionalFormatting sqref="F1108:H1108">
    <cfRule type="containsBlanks" dxfId="186" priority="76">
      <formula>LEN(TRIM(F1108))=0</formula>
    </cfRule>
  </conditionalFormatting>
  <conditionalFormatting sqref="F1158:H1158">
    <cfRule type="containsBlanks" dxfId="185" priority="70">
      <formula>LEN(TRIM(F1158))=0</formula>
    </cfRule>
  </conditionalFormatting>
  <conditionalFormatting sqref="F1208:H1208">
    <cfRule type="containsBlanks" dxfId="184" priority="64">
      <formula>LEN(TRIM(F1208))=0</formula>
    </cfRule>
  </conditionalFormatting>
  <conditionalFormatting sqref="F1258:H1258">
    <cfRule type="containsBlanks" dxfId="183" priority="58">
      <formula>LEN(TRIM(F1258))=0</formula>
    </cfRule>
  </conditionalFormatting>
  <conditionalFormatting sqref="F1308:H1308">
    <cfRule type="containsBlanks" dxfId="182" priority="52">
      <formula>LEN(TRIM(F1308))=0</formula>
    </cfRule>
  </conditionalFormatting>
  <conditionalFormatting sqref="F1358:H1358">
    <cfRule type="containsBlanks" dxfId="181" priority="46">
      <formula>LEN(TRIM(F1358))=0</formula>
    </cfRule>
  </conditionalFormatting>
  <conditionalFormatting sqref="F1408:H1408">
    <cfRule type="containsBlanks" dxfId="180" priority="40">
      <formula>LEN(TRIM(F1408))=0</formula>
    </cfRule>
  </conditionalFormatting>
  <conditionalFormatting sqref="F1458:H1458">
    <cfRule type="containsBlanks" dxfId="179" priority="34">
      <formula>LEN(TRIM(F1458))=0</formula>
    </cfRule>
  </conditionalFormatting>
  <conditionalFormatting sqref="F6:L6">
    <cfRule type="containsBlanks" dxfId="178" priority="258">
      <formula>LEN(TRIM(F6))=0</formula>
    </cfRule>
  </conditionalFormatting>
  <conditionalFormatting sqref="F56:L56">
    <cfRule type="containsBlanks" dxfId="177" priority="257">
      <formula>LEN(TRIM(F56))=0</formula>
    </cfRule>
  </conditionalFormatting>
  <conditionalFormatting sqref="F106:L106">
    <cfRule type="containsBlanks" dxfId="176" priority="194">
      <formula>LEN(TRIM(F106))=0</formula>
    </cfRule>
  </conditionalFormatting>
  <conditionalFormatting sqref="F156:L156">
    <cfRule type="containsBlanks" dxfId="175" priority="188">
      <formula>LEN(TRIM(F156))=0</formula>
    </cfRule>
  </conditionalFormatting>
  <conditionalFormatting sqref="F206:L206">
    <cfRule type="containsBlanks" dxfId="174" priority="182">
      <formula>LEN(TRIM(F206))=0</formula>
    </cfRule>
  </conditionalFormatting>
  <conditionalFormatting sqref="F256:L256">
    <cfRule type="containsBlanks" dxfId="173" priority="176">
      <formula>LEN(TRIM(F256))=0</formula>
    </cfRule>
  </conditionalFormatting>
  <conditionalFormatting sqref="F306:L306">
    <cfRule type="containsBlanks" dxfId="172" priority="170">
      <formula>LEN(TRIM(F306))=0</formula>
    </cfRule>
  </conditionalFormatting>
  <conditionalFormatting sqref="F356:L356">
    <cfRule type="containsBlanks" dxfId="171" priority="164">
      <formula>LEN(TRIM(F356))=0</formula>
    </cfRule>
  </conditionalFormatting>
  <conditionalFormatting sqref="F406:L406">
    <cfRule type="containsBlanks" dxfId="170" priority="158">
      <formula>LEN(TRIM(F406))=0</formula>
    </cfRule>
  </conditionalFormatting>
  <conditionalFormatting sqref="F456:L456">
    <cfRule type="containsBlanks" dxfId="169" priority="152">
      <formula>LEN(TRIM(F456))=0</formula>
    </cfRule>
  </conditionalFormatting>
  <conditionalFormatting sqref="F506:L506">
    <cfRule type="containsBlanks" dxfId="168" priority="146">
      <formula>LEN(TRIM(F506))=0</formula>
    </cfRule>
  </conditionalFormatting>
  <conditionalFormatting sqref="F556:L556">
    <cfRule type="containsBlanks" dxfId="167" priority="140">
      <formula>LEN(TRIM(F556))=0</formula>
    </cfRule>
  </conditionalFormatting>
  <conditionalFormatting sqref="F606:L606">
    <cfRule type="containsBlanks" dxfId="166" priority="134">
      <formula>LEN(TRIM(F606))=0</formula>
    </cfRule>
  </conditionalFormatting>
  <conditionalFormatting sqref="F656:L656">
    <cfRule type="containsBlanks" dxfId="165" priority="128">
      <formula>LEN(TRIM(F656))=0</formula>
    </cfRule>
  </conditionalFormatting>
  <conditionalFormatting sqref="F706:L706">
    <cfRule type="containsBlanks" dxfId="164" priority="122">
      <formula>LEN(TRIM(F706))=0</formula>
    </cfRule>
  </conditionalFormatting>
  <conditionalFormatting sqref="F756:L756">
    <cfRule type="containsBlanks" dxfId="163" priority="116">
      <formula>LEN(TRIM(F756))=0</formula>
    </cfRule>
  </conditionalFormatting>
  <conditionalFormatting sqref="F806:L806">
    <cfRule type="containsBlanks" dxfId="162" priority="110">
      <formula>LEN(TRIM(F806))=0</formula>
    </cfRule>
  </conditionalFormatting>
  <conditionalFormatting sqref="F856:L856">
    <cfRule type="containsBlanks" dxfId="161" priority="104">
      <formula>LEN(TRIM(F856))=0</formula>
    </cfRule>
  </conditionalFormatting>
  <conditionalFormatting sqref="F906:L906">
    <cfRule type="containsBlanks" dxfId="160" priority="98">
      <formula>LEN(TRIM(F906))=0</formula>
    </cfRule>
  </conditionalFormatting>
  <conditionalFormatting sqref="F956:L956">
    <cfRule type="containsBlanks" dxfId="159" priority="92">
      <formula>LEN(TRIM(F956))=0</formula>
    </cfRule>
  </conditionalFormatting>
  <conditionalFormatting sqref="F1006:L1006">
    <cfRule type="containsBlanks" dxfId="158" priority="86">
      <formula>LEN(TRIM(F1006))=0</formula>
    </cfRule>
  </conditionalFormatting>
  <conditionalFormatting sqref="F1056:L1056">
    <cfRule type="containsBlanks" dxfId="157" priority="80">
      <formula>LEN(TRIM(F1056))=0</formula>
    </cfRule>
  </conditionalFormatting>
  <conditionalFormatting sqref="F1106:L1106">
    <cfRule type="containsBlanks" dxfId="156" priority="74">
      <formula>LEN(TRIM(F1106))=0</formula>
    </cfRule>
  </conditionalFormatting>
  <conditionalFormatting sqref="F1156:L1156">
    <cfRule type="containsBlanks" dxfId="155" priority="68">
      <formula>LEN(TRIM(F1156))=0</formula>
    </cfRule>
  </conditionalFormatting>
  <conditionalFormatting sqref="F1206:L1206">
    <cfRule type="containsBlanks" dxfId="154" priority="62">
      <formula>LEN(TRIM(F1206))=0</formula>
    </cfRule>
  </conditionalFormatting>
  <conditionalFormatting sqref="F1256:L1256">
    <cfRule type="containsBlanks" dxfId="153" priority="56">
      <formula>LEN(TRIM(F1256))=0</formula>
    </cfRule>
  </conditionalFormatting>
  <conditionalFormatting sqref="F1306:L1306">
    <cfRule type="containsBlanks" dxfId="152" priority="50">
      <formula>LEN(TRIM(F1306))=0</formula>
    </cfRule>
  </conditionalFormatting>
  <conditionalFormatting sqref="F1356:L1356">
    <cfRule type="containsBlanks" dxfId="151" priority="44">
      <formula>LEN(TRIM(F1356))=0</formula>
    </cfRule>
  </conditionalFormatting>
  <conditionalFormatting sqref="F1406:L1406">
    <cfRule type="containsBlanks" dxfId="150" priority="38">
      <formula>LEN(TRIM(F1406))=0</formula>
    </cfRule>
  </conditionalFormatting>
  <conditionalFormatting sqref="F1456:L1456">
    <cfRule type="containsBlanks" dxfId="149" priority="32">
      <formula>LEN(TRIM(F1456))=0</formula>
    </cfRule>
  </conditionalFormatting>
  <conditionalFormatting sqref="F7:S7">
    <cfRule type="containsBlanks" dxfId="148" priority="256">
      <formula>LEN(TRIM(F7))=0</formula>
    </cfRule>
  </conditionalFormatting>
  <conditionalFormatting sqref="F9:S10">
    <cfRule type="containsBlanks" dxfId="147" priority="254">
      <formula>LEN(TRIM(F9))=0</formula>
    </cfRule>
  </conditionalFormatting>
  <conditionalFormatting sqref="F16:S22">
    <cfRule type="containsBlanks" dxfId="146" priority="252">
      <formula>LEN(TRIM(F16))=0</formula>
    </cfRule>
  </conditionalFormatting>
  <conditionalFormatting sqref="F57:S57">
    <cfRule type="containsBlanks" dxfId="145" priority="255">
      <formula>LEN(TRIM(F57))=0</formula>
    </cfRule>
  </conditionalFormatting>
  <conditionalFormatting sqref="F59:S60">
    <cfRule type="containsBlanks" dxfId="144" priority="253">
      <formula>LEN(TRIM(F59))=0</formula>
    </cfRule>
  </conditionalFormatting>
  <conditionalFormatting sqref="F66:S72">
    <cfRule type="containsBlanks" dxfId="143" priority="251">
      <formula>LEN(TRIM(F66))=0</formula>
    </cfRule>
  </conditionalFormatting>
  <conditionalFormatting sqref="F107:S107">
    <cfRule type="containsBlanks" dxfId="142" priority="193">
      <formula>LEN(TRIM(F107))=0</formula>
    </cfRule>
  </conditionalFormatting>
  <conditionalFormatting sqref="F109:S110">
    <cfRule type="containsBlanks" dxfId="141" priority="192">
      <formula>LEN(TRIM(F109))=0</formula>
    </cfRule>
  </conditionalFormatting>
  <conditionalFormatting sqref="F116:S122">
    <cfRule type="containsBlanks" dxfId="140" priority="191">
      <formula>LEN(TRIM(F116))=0</formula>
    </cfRule>
  </conditionalFormatting>
  <conditionalFormatting sqref="F157:S157">
    <cfRule type="containsBlanks" dxfId="139" priority="187">
      <formula>LEN(TRIM(F157))=0</formula>
    </cfRule>
  </conditionalFormatting>
  <conditionalFormatting sqref="F159:S160">
    <cfRule type="containsBlanks" dxfId="138" priority="186">
      <formula>LEN(TRIM(F159))=0</formula>
    </cfRule>
  </conditionalFormatting>
  <conditionalFormatting sqref="F166:S172">
    <cfRule type="containsBlanks" dxfId="137" priority="185">
      <formula>LEN(TRIM(F166))=0</formula>
    </cfRule>
  </conditionalFormatting>
  <conditionalFormatting sqref="F207:S207">
    <cfRule type="containsBlanks" dxfId="136" priority="181">
      <formula>LEN(TRIM(F207))=0</formula>
    </cfRule>
  </conditionalFormatting>
  <conditionalFormatting sqref="F209:S210">
    <cfRule type="containsBlanks" dxfId="135" priority="180">
      <formula>LEN(TRIM(F209))=0</formula>
    </cfRule>
  </conditionalFormatting>
  <conditionalFormatting sqref="F216:S222">
    <cfRule type="containsBlanks" dxfId="134" priority="179">
      <formula>LEN(TRIM(F216))=0</formula>
    </cfRule>
  </conditionalFormatting>
  <conditionalFormatting sqref="F257:S257">
    <cfRule type="containsBlanks" dxfId="133" priority="175">
      <formula>LEN(TRIM(F257))=0</formula>
    </cfRule>
  </conditionalFormatting>
  <conditionalFormatting sqref="F259:S260">
    <cfRule type="containsBlanks" dxfId="132" priority="174">
      <formula>LEN(TRIM(F259))=0</formula>
    </cfRule>
  </conditionalFormatting>
  <conditionalFormatting sqref="F266:S272">
    <cfRule type="containsBlanks" dxfId="131" priority="173">
      <formula>LEN(TRIM(F266))=0</formula>
    </cfRule>
  </conditionalFormatting>
  <conditionalFormatting sqref="F307:S307">
    <cfRule type="containsBlanks" dxfId="130" priority="169">
      <formula>LEN(TRIM(F307))=0</formula>
    </cfRule>
  </conditionalFormatting>
  <conditionalFormatting sqref="F309:S310">
    <cfRule type="containsBlanks" dxfId="129" priority="168">
      <formula>LEN(TRIM(F309))=0</formula>
    </cfRule>
  </conditionalFormatting>
  <conditionalFormatting sqref="F316:S322">
    <cfRule type="containsBlanks" dxfId="128" priority="167">
      <formula>LEN(TRIM(F316))=0</formula>
    </cfRule>
  </conditionalFormatting>
  <conditionalFormatting sqref="F357:S357">
    <cfRule type="containsBlanks" dxfId="127" priority="163">
      <formula>LEN(TRIM(F357))=0</formula>
    </cfRule>
  </conditionalFormatting>
  <conditionalFormatting sqref="F359:S360">
    <cfRule type="containsBlanks" dxfId="126" priority="162">
      <formula>LEN(TRIM(F359))=0</formula>
    </cfRule>
  </conditionalFormatting>
  <conditionalFormatting sqref="F366:S372">
    <cfRule type="containsBlanks" dxfId="125" priority="161">
      <formula>LEN(TRIM(F366))=0</formula>
    </cfRule>
  </conditionalFormatting>
  <conditionalFormatting sqref="F407:S407">
    <cfRule type="containsBlanks" dxfId="124" priority="157">
      <formula>LEN(TRIM(F407))=0</formula>
    </cfRule>
  </conditionalFormatting>
  <conditionalFormatting sqref="F409:S410">
    <cfRule type="containsBlanks" dxfId="123" priority="156">
      <formula>LEN(TRIM(F409))=0</formula>
    </cfRule>
  </conditionalFormatting>
  <conditionalFormatting sqref="F416:S422">
    <cfRule type="containsBlanks" dxfId="122" priority="155">
      <formula>LEN(TRIM(F416))=0</formula>
    </cfRule>
  </conditionalFormatting>
  <conditionalFormatting sqref="F457:S457">
    <cfRule type="containsBlanks" dxfId="121" priority="151">
      <formula>LEN(TRIM(F457))=0</formula>
    </cfRule>
  </conditionalFormatting>
  <conditionalFormatting sqref="F459:S460">
    <cfRule type="containsBlanks" dxfId="120" priority="150">
      <formula>LEN(TRIM(F459))=0</formula>
    </cfRule>
  </conditionalFormatting>
  <conditionalFormatting sqref="F466:S472">
    <cfRule type="containsBlanks" dxfId="119" priority="149">
      <formula>LEN(TRIM(F466))=0</formula>
    </cfRule>
  </conditionalFormatting>
  <conditionalFormatting sqref="F507:S507">
    <cfRule type="containsBlanks" dxfId="118" priority="145">
      <formula>LEN(TRIM(F507))=0</formula>
    </cfRule>
  </conditionalFormatting>
  <conditionalFormatting sqref="F509:S510">
    <cfRule type="containsBlanks" dxfId="117" priority="144">
      <formula>LEN(TRIM(F509))=0</formula>
    </cfRule>
  </conditionalFormatting>
  <conditionalFormatting sqref="F516:S522">
    <cfRule type="containsBlanks" dxfId="116" priority="143">
      <formula>LEN(TRIM(F516))=0</formula>
    </cfRule>
  </conditionalFormatting>
  <conditionalFormatting sqref="F557:S557">
    <cfRule type="containsBlanks" dxfId="115" priority="139">
      <formula>LEN(TRIM(F557))=0</formula>
    </cfRule>
  </conditionalFormatting>
  <conditionalFormatting sqref="F559:S560">
    <cfRule type="containsBlanks" dxfId="114" priority="138">
      <formula>LEN(TRIM(F559))=0</formula>
    </cfRule>
  </conditionalFormatting>
  <conditionalFormatting sqref="F566:S572">
    <cfRule type="containsBlanks" dxfId="113" priority="137">
      <formula>LEN(TRIM(F566))=0</formula>
    </cfRule>
  </conditionalFormatting>
  <conditionalFormatting sqref="F607:S607">
    <cfRule type="containsBlanks" dxfId="112" priority="133">
      <formula>LEN(TRIM(F607))=0</formula>
    </cfRule>
  </conditionalFormatting>
  <conditionalFormatting sqref="F609:S610">
    <cfRule type="containsBlanks" dxfId="111" priority="132">
      <formula>LEN(TRIM(F609))=0</formula>
    </cfRule>
  </conditionalFormatting>
  <conditionalFormatting sqref="F616:S622">
    <cfRule type="containsBlanks" dxfId="110" priority="131">
      <formula>LEN(TRIM(F616))=0</formula>
    </cfRule>
  </conditionalFormatting>
  <conditionalFormatting sqref="F657:S657">
    <cfRule type="containsBlanks" dxfId="109" priority="127">
      <formula>LEN(TRIM(F657))=0</formula>
    </cfRule>
  </conditionalFormatting>
  <conditionalFormatting sqref="F659:S660">
    <cfRule type="containsBlanks" dxfId="108" priority="126">
      <formula>LEN(TRIM(F659))=0</formula>
    </cfRule>
  </conditionalFormatting>
  <conditionalFormatting sqref="F666:S672">
    <cfRule type="containsBlanks" dxfId="107" priority="125">
      <formula>LEN(TRIM(F666))=0</formula>
    </cfRule>
  </conditionalFormatting>
  <conditionalFormatting sqref="F707:S707">
    <cfRule type="containsBlanks" dxfId="106" priority="121">
      <formula>LEN(TRIM(F707))=0</formula>
    </cfRule>
  </conditionalFormatting>
  <conditionalFormatting sqref="F709:S710">
    <cfRule type="containsBlanks" dxfId="105" priority="120">
      <formula>LEN(TRIM(F709))=0</formula>
    </cfRule>
  </conditionalFormatting>
  <conditionalFormatting sqref="F716:S722">
    <cfRule type="containsBlanks" dxfId="104" priority="119">
      <formula>LEN(TRIM(F716))=0</formula>
    </cfRule>
  </conditionalFormatting>
  <conditionalFormatting sqref="F757:S757">
    <cfRule type="containsBlanks" dxfId="103" priority="115">
      <formula>LEN(TRIM(F757))=0</formula>
    </cfRule>
  </conditionalFormatting>
  <conditionalFormatting sqref="F759:S760">
    <cfRule type="containsBlanks" dxfId="102" priority="114">
      <formula>LEN(TRIM(F759))=0</formula>
    </cfRule>
  </conditionalFormatting>
  <conditionalFormatting sqref="F766:S772">
    <cfRule type="containsBlanks" dxfId="101" priority="113">
      <formula>LEN(TRIM(F766))=0</formula>
    </cfRule>
  </conditionalFormatting>
  <conditionalFormatting sqref="F807:S807">
    <cfRule type="containsBlanks" dxfId="100" priority="109">
      <formula>LEN(TRIM(F807))=0</formula>
    </cfRule>
  </conditionalFormatting>
  <conditionalFormatting sqref="F809:S810">
    <cfRule type="containsBlanks" dxfId="99" priority="108">
      <formula>LEN(TRIM(F809))=0</formula>
    </cfRule>
  </conditionalFormatting>
  <conditionalFormatting sqref="F816:S822">
    <cfRule type="containsBlanks" dxfId="98" priority="107">
      <formula>LEN(TRIM(F816))=0</formula>
    </cfRule>
  </conditionalFormatting>
  <conditionalFormatting sqref="F857:S857">
    <cfRule type="containsBlanks" dxfId="97" priority="103">
      <formula>LEN(TRIM(F857))=0</formula>
    </cfRule>
  </conditionalFormatting>
  <conditionalFormatting sqref="F859:S860">
    <cfRule type="containsBlanks" dxfId="96" priority="102">
      <formula>LEN(TRIM(F859))=0</formula>
    </cfRule>
  </conditionalFormatting>
  <conditionalFormatting sqref="F866:S872">
    <cfRule type="containsBlanks" dxfId="95" priority="101">
      <formula>LEN(TRIM(F866))=0</formula>
    </cfRule>
  </conditionalFormatting>
  <conditionalFormatting sqref="F907:S907">
    <cfRule type="containsBlanks" dxfId="94" priority="97">
      <formula>LEN(TRIM(F907))=0</formula>
    </cfRule>
  </conditionalFormatting>
  <conditionalFormatting sqref="F909:S910">
    <cfRule type="containsBlanks" dxfId="93" priority="96">
      <formula>LEN(TRIM(F909))=0</formula>
    </cfRule>
  </conditionalFormatting>
  <conditionalFormatting sqref="F916:S922">
    <cfRule type="containsBlanks" dxfId="92" priority="95">
      <formula>LEN(TRIM(F916))=0</formula>
    </cfRule>
  </conditionalFormatting>
  <conditionalFormatting sqref="F957:S957">
    <cfRule type="containsBlanks" dxfId="91" priority="91">
      <formula>LEN(TRIM(F957))=0</formula>
    </cfRule>
  </conditionalFormatting>
  <conditionalFormatting sqref="F959:S960">
    <cfRule type="containsBlanks" dxfId="90" priority="90">
      <formula>LEN(TRIM(F959))=0</formula>
    </cfRule>
  </conditionalFormatting>
  <conditionalFormatting sqref="F966:S972">
    <cfRule type="containsBlanks" dxfId="89" priority="89">
      <formula>LEN(TRIM(F966))=0</formula>
    </cfRule>
  </conditionalFormatting>
  <conditionalFormatting sqref="F1007:S1007">
    <cfRule type="containsBlanks" dxfId="88" priority="85">
      <formula>LEN(TRIM(F1007))=0</formula>
    </cfRule>
  </conditionalFormatting>
  <conditionalFormatting sqref="F1009:S1010">
    <cfRule type="containsBlanks" dxfId="87" priority="84">
      <formula>LEN(TRIM(F1009))=0</formula>
    </cfRule>
  </conditionalFormatting>
  <conditionalFormatting sqref="F1016:S1022">
    <cfRule type="containsBlanks" dxfId="86" priority="83">
      <formula>LEN(TRIM(F1016))=0</formula>
    </cfRule>
  </conditionalFormatting>
  <conditionalFormatting sqref="F1057:S1057">
    <cfRule type="containsBlanks" dxfId="85" priority="79">
      <formula>LEN(TRIM(F1057))=0</formula>
    </cfRule>
  </conditionalFormatting>
  <conditionalFormatting sqref="F1059:S1060">
    <cfRule type="containsBlanks" dxfId="84" priority="78">
      <formula>LEN(TRIM(F1059))=0</formula>
    </cfRule>
  </conditionalFormatting>
  <conditionalFormatting sqref="F1066:S1072">
    <cfRule type="containsBlanks" dxfId="83" priority="77">
      <formula>LEN(TRIM(F1066))=0</formula>
    </cfRule>
  </conditionalFormatting>
  <conditionalFormatting sqref="F1107:S1107">
    <cfRule type="containsBlanks" dxfId="82" priority="73">
      <formula>LEN(TRIM(F1107))=0</formula>
    </cfRule>
  </conditionalFormatting>
  <conditionalFormatting sqref="F1109:S1110">
    <cfRule type="containsBlanks" dxfId="81" priority="72">
      <formula>LEN(TRIM(F1109))=0</formula>
    </cfRule>
  </conditionalFormatting>
  <conditionalFormatting sqref="F1116:S1122">
    <cfRule type="containsBlanks" dxfId="80" priority="71">
      <formula>LEN(TRIM(F1116))=0</formula>
    </cfRule>
  </conditionalFormatting>
  <conditionalFormatting sqref="F1157:S1157">
    <cfRule type="containsBlanks" dxfId="79" priority="67">
      <formula>LEN(TRIM(F1157))=0</formula>
    </cfRule>
  </conditionalFormatting>
  <conditionalFormatting sqref="F1159:S1160">
    <cfRule type="containsBlanks" dxfId="78" priority="66">
      <formula>LEN(TRIM(F1159))=0</formula>
    </cfRule>
  </conditionalFormatting>
  <conditionalFormatting sqref="F1166:S1172">
    <cfRule type="containsBlanks" dxfId="77" priority="65">
      <formula>LEN(TRIM(F1166))=0</formula>
    </cfRule>
  </conditionalFormatting>
  <conditionalFormatting sqref="F1207:S1207">
    <cfRule type="containsBlanks" dxfId="76" priority="61">
      <formula>LEN(TRIM(F1207))=0</formula>
    </cfRule>
  </conditionalFormatting>
  <conditionalFormatting sqref="F1209:S1210">
    <cfRule type="containsBlanks" dxfId="75" priority="60">
      <formula>LEN(TRIM(F1209))=0</formula>
    </cfRule>
  </conditionalFormatting>
  <conditionalFormatting sqref="F1216:S1222">
    <cfRule type="containsBlanks" dxfId="74" priority="59">
      <formula>LEN(TRIM(F1216))=0</formula>
    </cfRule>
  </conditionalFormatting>
  <conditionalFormatting sqref="F1257:S1257">
    <cfRule type="containsBlanks" dxfId="73" priority="55">
      <formula>LEN(TRIM(F1257))=0</formula>
    </cfRule>
  </conditionalFormatting>
  <conditionalFormatting sqref="F1259:S1260">
    <cfRule type="containsBlanks" dxfId="72" priority="54">
      <formula>LEN(TRIM(F1259))=0</formula>
    </cfRule>
  </conditionalFormatting>
  <conditionalFormatting sqref="F1266:S1272">
    <cfRule type="containsBlanks" dxfId="71" priority="53">
      <formula>LEN(TRIM(F1266))=0</formula>
    </cfRule>
  </conditionalFormatting>
  <conditionalFormatting sqref="F1307:S1307">
    <cfRule type="containsBlanks" dxfId="70" priority="49">
      <formula>LEN(TRIM(F1307))=0</formula>
    </cfRule>
  </conditionalFormatting>
  <conditionalFormatting sqref="F1309:S1310">
    <cfRule type="containsBlanks" dxfId="69" priority="48">
      <formula>LEN(TRIM(F1309))=0</formula>
    </cfRule>
  </conditionalFormatting>
  <conditionalFormatting sqref="F1316:S1322">
    <cfRule type="containsBlanks" dxfId="68" priority="47">
      <formula>LEN(TRIM(F1316))=0</formula>
    </cfRule>
  </conditionalFormatting>
  <conditionalFormatting sqref="F1357:S1357">
    <cfRule type="containsBlanks" dxfId="67" priority="43">
      <formula>LEN(TRIM(F1357))=0</formula>
    </cfRule>
  </conditionalFormatting>
  <conditionalFormatting sqref="F1359:S1360">
    <cfRule type="containsBlanks" dxfId="66" priority="42">
      <formula>LEN(TRIM(F1359))=0</formula>
    </cfRule>
  </conditionalFormatting>
  <conditionalFormatting sqref="F1366:S1372">
    <cfRule type="containsBlanks" dxfId="65" priority="41">
      <formula>LEN(TRIM(F1366))=0</formula>
    </cfRule>
  </conditionalFormatting>
  <conditionalFormatting sqref="F1407:S1407">
    <cfRule type="containsBlanks" dxfId="64" priority="37">
      <formula>LEN(TRIM(F1407))=0</formula>
    </cfRule>
  </conditionalFormatting>
  <conditionalFormatting sqref="F1409:S1410">
    <cfRule type="containsBlanks" dxfId="63" priority="36">
      <formula>LEN(TRIM(F1409))=0</formula>
    </cfRule>
  </conditionalFormatting>
  <conditionalFormatting sqref="F1416:S1422">
    <cfRule type="containsBlanks" dxfId="62" priority="35">
      <formula>LEN(TRIM(F1416))=0</formula>
    </cfRule>
  </conditionalFormatting>
  <conditionalFormatting sqref="F1457:S1457">
    <cfRule type="containsBlanks" dxfId="61" priority="31">
      <formula>LEN(TRIM(F1457))=0</formula>
    </cfRule>
  </conditionalFormatting>
  <conditionalFormatting sqref="F1459:S1460">
    <cfRule type="containsBlanks" dxfId="60" priority="30">
      <formula>LEN(TRIM(F1459))=0</formula>
    </cfRule>
  </conditionalFormatting>
  <conditionalFormatting sqref="F1466:S1472">
    <cfRule type="containsBlanks" dxfId="59" priority="29">
      <formula>LEN(TRIM(F1466))=0</formula>
    </cfRule>
  </conditionalFormatting>
  <conditionalFormatting sqref="H27:I28 H33:K50 H77:I78 H83:K100">
    <cfRule type="containsBlanks" dxfId="58" priority="261">
      <formula>LEN(TRIM(H27))=0</formula>
    </cfRule>
  </conditionalFormatting>
  <conditionalFormatting sqref="H127:I128 H133:K150">
    <cfRule type="containsBlanks" dxfId="57" priority="195">
      <formula>LEN(TRIM(H127))=0</formula>
    </cfRule>
  </conditionalFormatting>
  <conditionalFormatting sqref="H177:I178 H183:K200">
    <cfRule type="containsBlanks" dxfId="56" priority="189">
      <formula>LEN(TRIM(H177))=0</formula>
    </cfRule>
  </conditionalFormatting>
  <conditionalFormatting sqref="H227:I228 H233:K250">
    <cfRule type="containsBlanks" dxfId="55" priority="183">
      <formula>LEN(TRIM(H227))=0</formula>
    </cfRule>
  </conditionalFormatting>
  <conditionalFormatting sqref="H277:I278 H283:K300">
    <cfRule type="containsBlanks" dxfId="54" priority="177">
      <formula>LEN(TRIM(H277))=0</formula>
    </cfRule>
  </conditionalFormatting>
  <conditionalFormatting sqref="H327:I328 H333:K350">
    <cfRule type="containsBlanks" dxfId="53" priority="171">
      <formula>LEN(TRIM(H327))=0</formula>
    </cfRule>
  </conditionalFormatting>
  <conditionalFormatting sqref="H377:I378 H383:K400">
    <cfRule type="containsBlanks" dxfId="52" priority="165">
      <formula>LEN(TRIM(H377))=0</formula>
    </cfRule>
  </conditionalFormatting>
  <conditionalFormatting sqref="H427:I428 H433:K450">
    <cfRule type="containsBlanks" dxfId="51" priority="159">
      <formula>LEN(TRIM(H427))=0</formula>
    </cfRule>
  </conditionalFormatting>
  <conditionalFormatting sqref="H477:I478 H483:K500">
    <cfRule type="containsBlanks" dxfId="50" priority="153">
      <formula>LEN(TRIM(H477))=0</formula>
    </cfRule>
  </conditionalFormatting>
  <conditionalFormatting sqref="H527:I528 H533:K550">
    <cfRule type="containsBlanks" dxfId="49" priority="147">
      <formula>LEN(TRIM(H527))=0</formula>
    </cfRule>
  </conditionalFormatting>
  <conditionalFormatting sqref="H577:I578 H583:K600">
    <cfRule type="containsBlanks" dxfId="48" priority="141">
      <formula>LEN(TRIM(H577))=0</formula>
    </cfRule>
  </conditionalFormatting>
  <conditionalFormatting sqref="H627:I628 H633:K650">
    <cfRule type="containsBlanks" dxfId="47" priority="135">
      <formula>LEN(TRIM(H627))=0</formula>
    </cfRule>
  </conditionalFormatting>
  <conditionalFormatting sqref="H677:I678 H683:K700">
    <cfRule type="containsBlanks" dxfId="46" priority="129">
      <formula>LEN(TRIM(H677))=0</formula>
    </cfRule>
  </conditionalFormatting>
  <conditionalFormatting sqref="H727:I728 H733:K750">
    <cfRule type="containsBlanks" dxfId="45" priority="123">
      <formula>LEN(TRIM(H727))=0</formula>
    </cfRule>
  </conditionalFormatting>
  <conditionalFormatting sqref="H777:I778 H783:K800">
    <cfRule type="containsBlanks" dxfId="44" priority="117">
      <formula>LEN(TRIM(H777))=0</formula>
    </cfRule>
  </conditionalFormatting>
  <conditionalFormatting sqref="H827:I828 H833:K850">
    <cfRule type="containsBlanks" dxfId="43" priority="111">
      <formula>LEN(TRIM(H827))=0</formula>
    </cfRule>
  </conditionalFormatting>
  <conditionalFormatting sqref="H877:I878 H883:K900">
    <cfRule type="containsBlanks" dxfId="42" priority="105">
      <formula>LEN(TRIM(H877))=0</formula>
    </cfRule>
  </conditionalFormatting>
  <conditionalFormatting sqref="H927:I928 H933:K950">
    <cfRule type="containsBlanks" dxfId="41" priority="99">
      <formula>LEN(TRIM(H927))=0</formula>
    </cfRule>
  </conditionalFormatting>
  <conditionalFormatting sqref="H977:I978 H983:K1000">
    <cfRule type="containsBlanks" dxfId="40" priority="93">
      <formula>LEN(TRIM(H977))=0</formula>
    </cfRule>
  </conditionalFormatting>
  <conditionalFormatting sqref="H1027:I1028 H1033:K1050">
    <cfRule type="containsBlanks" dxfId="39" priority="87">
      <formula>LEN(TRIM(H1027))=0</formula>
    </cfRule>
  </conditionalFormatting>
  <conditionalFormatting sqref="H1077:I1078 H1083:K1100">
    <cfRule type="containsBlanks" dxfId="38" priority="81">
      <formula>LEN(TRIM(H1077))=0</formula>
    </cfRule>
  </conditionalFormatting>
  <conditionalFormatting sqref="H1127:I1128 H1133:K1150">
    <cfRule type="containsBlanks" dxfId="37" priority="75">
      <formula>LEN(TRIM(H1127))=0</formula>
    </cfRule>
  </conditionalFormatting>
  <conditionalFormatting sqref="H1177:I1178 H1183:K1200">
    <cfRule type="containsBlanks" dxfId="36" priority="69">
      <formula>LEN(TRIM(H1177))=0</formula>
    </cfRule>
  </conditionalFormatting>
  <conditionalFormatting sqref="H1227:I1228 H1233:K1250">
    <cfRule type="containsBlanks" dxfId="35" priority="63">
      <formula>LEN(TRIM(H1227))=0</formula>
    </cfRule>
  </conditionalFormatting>
  <conditionalFormatting sqref="H1277:I1278 H1283:K1300">
    <cfRule type="containsBlanks" dxfId="34" priority="57">
      <formula>LEN(TRIM(H1277))=0</formula>
    </cfRule>
  </conditionalFormatting>
  <conditionalFormatting sqref="H1327:I1328 H1333:K1350">
    <cfRule type="containsBlanks" dxfId="33" priority="51">
      <formula>LEN(TRIM(H1327))=0</formula>
    </cfRule>
  </conditionalFormatting>
  <conditionalFormatting sqref="H1377:I1378 H1383:K1400">
    <cfRule type="containsBlanks" dxfId="32" priority="45">
      <formula>LEN(TRIM(H1377))=0</formula>
    </cfRule>
  </conditionalFormatting>
  <conditionalFormatting sqref="H1427:I1428 H1433:K1450">
    <cfRule type="containsBlanks" dxfId="31" priority="39">
      <formula>LEN(TRIM(H1427))=0</formula>
    </cfRule>
  </conditionalFormatting>
  <conditionalFormatting sqref="H1477:I1478 H1483:K1500">
    <cfRule type="containsBlanks" dxfId="30" priority="33">
      <formula>LEN(TRIM(H1477))=0</formula>
    </cfRule>
  </conditionalFormatting>
  <conditionalFormatting sqref="P6:S6 F8:H8 P56:S56 F58:H58">
    <cfRule type="containsBlanks" dxfId="29" priority="262">
      <formula>LEN(TRIM(F6))=0</formula>
    </cfRule>
  </conditionalFormatting>
  <conditionalFormatting sqref="P106:S106">
    <cfRule type="containsBlanks" dxfId="28" priority="28">
      <formula>LEN(TRIM(P106))=0</formula>
    </cfRule>
  </conditionalFormatting>
  <conditionalFormatting sqref="P156:S156">
    <cfRule type="containsBlanks" dxfId="27" priority="27">
      <formula>LEN(TRIM(P156))=0</formula>
    </cfRule>
  </conditionalFormatting>
  <conditionalFormatting sqref="P206:S206">
    <cfRule type="containsBlanks" dxfId="26" priority="26">
      <formula>LEN(TRIM(P206))=0</formula>
    </cfRule>
  </conditionalFormatting>
  <conditionalFormatting sqref="P256:S256">
    <cfRule type="containsBlanks" dxfId="25" priority="25">
      <formula>LEN(TRIM(P256))=0</formula>
    </cfRule>
  </conditionalFormatting>
  <conditionalFormatting sqref="P306:S306">
    <cfRule type="containsBlanks" dxfId="24" priority="24">
      <formula>LEN(TRIM(P306))=0</formula>
    </cfRule>
  </conditionalFormatting>
  <conditionalFormatting sqref="P356:S356">
    <cfRule type="containsBlanks" dxfId="23" priority="23">
      <formula>LEN(TRIM(P356))=0</formula>
    </cfRule>
  </conditionalFormatting>
  <conditionalFormatting sqref="P406:S406">
    <cfRule type="containsBlanks" dxfId="22" priority="22">
      <formula>LEN(TRIM(P406))=0</formula>
    </cfRule>
  </conditionalFormatting>
  <conditionalFormatting sqref="P456:S456">
    <cfRule type="containsBlanks" dxfId="21" priority="21">
      <formula>LEN(TRIM(P456))=0</formula>
    </cfRule>
  </conditionalFormatting>
  <conditionalFormatting sqref="P506:S506">
    <cfRule type="containsBlanks" dxfId="20" priority="20">
      <formula>LEN(TRIM(P506))=0</formula>
    </cfRule>
  </conditionalFormatting>
  <conditionalFormatting sqref="P556:S556">
    <cfRule type="containsBlanks" dxfId="19" priority="19">
      <formula>LEN(TRIM(P556))=0</formula>
    </cfRule>
  </conditionalFormatting>
  <conditionalFormatting sqref="P606:S606">
    <cfRule type="containsBlanks" dxfId="18" priority="18">
      <formula>LEN(TRIM(P606))=0</formula>
    </cfRule>
  </conditionalFormatting>
  <conditionalFormatting sqref="P656:S656">
    <cfRule type="containsBlanks" dxfId="17" priority="17">
      <formula>LEN(TRIM(P656))=0</formula>
    </cfRule>
  </conditionalFormatting>
  <conditionalFormatting sqref="P706:S706">
    <cfRule type="containsBlanks" dxfId="16" priority="16">
      <formula>LEN(TRIM(P706))=0</formula>
    </cfRule>
  </conditionalFormatting>
  <conditionalFormatting sqref="P756:S756">
    <cfRule type="containsBlanks" dxfId="15" priority="15">
      <formula>LEN(TRIM(P756))=0</formula>
    </cfRule>
  </conditionalFormatting>
  <conditionalFormatting sqref="P806:S806">
    <cfRule type="containsBlanks" dxfId="14" priority="14">
      <formula>LEN(TRIM(P806))=0</formula>
    </cfRule>
  </conditionalFormatting>
  <conditionalFormatting sqref="P856:S856">
    <cfRule type="containsBlanks" dxfId="13" priority="13">
      <formula>LEN(TRIM(P856))=0</formula>
    </cfRule>
  </conditionalFormatting>
  <conditionalFormatting sqref="P906:S906">
    <cfRule type="containsBlanks" dxfId="12" priority="12">
      <formula>LEN(TRIM(P906))=0</formula>
    </cfRule>
  </conditionalFormatting>
  <conditionalFormatting sqref="P956:S956">
    <cfRule type="containsBlanks" dxfId="11" priority="11">
      <formula>LEN(TRIM(P956))=0</formula>
    </cfRule>
  </conditionalFormatting>
  <conditionalFormatting sqref="P1006:S1006">
    <cfRule type="containsBlanks" dxfId="10" priority="10">
      <formula>LEN(TRIM(P1006))=0</formula>
    </cfRule>
  </conditionalFormatting>
  <conditionalFormatting sqref="P1056:S1056">
    <cfRule type="containsBlanks" dxfId="9" priority="9">
      <formula>LEN(TRIM(P1056))=0</formula>
    </cfRule>
  </conditionalFormatting>
  <conditionalFormatting sqref="P1106:S1106">
    <cfRule type="containsBlanks" dxfId="8" priority="8">
      <formula>LEN(TRIM(P1106))=0</formula>
    </cfRule>
  </conditionalFormatting>
  <conditionalFormatting sqref="P1156:S1156">
    <cfRule type="containsBlanks" dxfId="7" priority="7">
      <formula>LEN(TRIM(P1156))=0</formula>
    </cfRule>
  </conditionalFormatting>
  <conditionalFormatting sqref="P1206:S1206">
    <cfRule type="containsBlanks" dxfId="6" priority="6">
      <formula>LEN(TRIM(P1206))=0</formula>
    </cfRule>
  </conditionalFormatting>
  <conditionalFormatting sqref="P1256:S1256">
    <cfRule type="containsBlanks" dxfId="5" priority="5">
      <formula>LEN(TRIM(P1256))=0</formula>
    </cfRule>
  </conditionalFormatting>
  <conditionalFormatting sqref="P1306:S1306">
    <cfRule type="containsBlanks" dxfId="4" priority="4">
      <formula>LEN(TRIM(P1306))=0</formula>
    </cfRule>
  </conditionalFormatting>
  <conditionalFormatting sqref="P1356:S1356">
    <cfRule type="containsBlanks" dxfId="3" priority="3">
      <formula>LEN(TRIM(P1356))=0</formula>
    </cfRule>
  </conditionalFormatting>
  <conditionalFormatting sqref="P1406:S1406">
    <cfRule type="containsBlanks" dxfId="2" priority="2">
      <formula>LEN(TRIM(P1406))=0</formula>
    </cfRule>
  </conditionalFormatting>
  <conditionalFormatting sqref="P1456:S1456">
    <cfRule type="containsBlanks" dxfId="1" priority="1">
      <formula>LEN(TRIM(P1456))=0</formula>
    </cfRule>
  </conditionalFormatting>
  <dataValidations count="2">
    <dataValidation type="list" allowBlank="1" showInputMessage="1" showErrorMessage="1" sqref="F6:L6 F56:L56 F106:L106 F156:L156 F206:L206 F256:L256 F306:L306 F356:L356 F406:L406 F456:L456 F506:L506 F556:L556 F606:L606 F656:L656 F706:L706 F756:L756 F806:L806 F856:L856 F906:L906 F956:L956 F1006:L1006 F1056:L1056 F1106:L1106 F1156:L1156 F1206:L1206 F1256:L1256 F1306:L1306 F1356:L1356 F1406:L1406 F1456:L1456" xr:uid="{7A45046B-8041-4EC4-A4B9-5CF8C7B44E71}">
      <formula1>$U$3:$U$7</formula1>
    </dataValidation>
    <dataValidation type="list" allowBlank="1" showInputMessage="1" showErrorMessage="1" sqref="P6:S6 P56:S56 P106:S106 P156:S156 P206:S206 P256:S256 P306:S306 P356:S356 P406:S406 P456:S456 P506:S506 P556:S556 P606:S606 P656:S656 P706:S706 P756:S756 P806:S806 P856:S856 P906:S906 P956:S956 P1006:S1006 P1056:S1056 P1106:S1106 P1156:S1156 P1206:S1206 P1256:S1256 P1306:S1306 P1356:S1356 P1406:S1406 P1456:S1456" xr:uid="{E87992EF-8A1E-4CC8-9171-D63A54FA14A5}">
      <formula1>強化拠点校強化事業</formula1>
    </dataValidation>
  </dataValidations>
  <pageMargins left="0.59055118110236227" right="0.59055118110236227" top="0.59055118110236227" bottom="0.59055118110236227"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74C6-DBF7-46E1-847D-BB8C2057C16E}">
  <sheetPr>
    <tabColor rgb="FFFF0000"/>
  </sheetPr>
  <dimension ref="B3:U51"/>
  <sheetViews>
    <sheetView view="pageBreakPreview" zoomScale="85" zoomScaleNormal="100" zoomScaleSheetLayoutView="85" workbookViewId="0">
      <selection activeCell="E42" sqref="E42:U42"/>
    </sheetView>
  </sheetViews>
  <sheetFormatPr defaultColWidth="4.09765625" defaultRowHeight="14.4"/>
  <cols>
    <col min="1" max="1" width="4.09765625" style="1"/>
    <col min="2" max="2" width="4.09765625" style="1" customWidth="1"/>
    <col min="3" max="16384" width="4.09765625" style="1"/>
  </cols>
  <sheetData>
    <row r="3" spans="2:21">
      <c r="B3" s="223" t="s">
        <v>238</v>
      </c>
      <c r="C3" s="223"/>
      <c r="D3" s="223"/>
      <c r="E3" s="223"/>
      <c r="F3" s="223"/>
      <c r="G3" s="223"/>
      <c r="H3" s="223"/>
      <c r="I3" s="223"/>
      <c r="J3" s="223"/>
      <c r="K3" s="223"/>
      <c r="L3" s="223"/>
      <c r="M3" s="223"/>
      <c r="N3" s="223"/>
      <c r="O3" s="223"/>
      <c r="P3" s="223"/>
      <c r="Q3" s="223"/>
      <c r="R3" s="223"/>
      <c r="S3" s="223"/>
      <c r="T3" s="223"/>
      <c r="U3" s="223"/>
    </row>
    <row r="5" spans="2:21">
      <c r="B5" s="154" t="s">
        <v>221</v>
      </c>
      <c r="C5" s="154"/>
      <c r="D5" s="154"/>
      <c r="E5" s="194" t="s">
        <v>26</v>
      </c>
      <c r="F5" s="194"/>
      <c r="G5" s="194"/>
      <c r="H5" s="194"/>
      <c r="I5" s="194"/>
      <c r="J5" s="194"/>
      <c r="K5" s="194"/>
      <c r="L5" s="194"/>
      <c r="M5" s="194"/>
      <c r="N5" s="194"/>
      <c r="O5" s="194"/>
      <c r="P5" s="194"/>
      <c r="Q5" s="154" t="s">
        <v>222</v>
      </c>
      <c r="R5" s="154"/>
      <c r="S5" s="154"/>
      <c r="T5" s="186"/>
      <c r="U5" s="186"/>
    </row>
    <row r="6" spans="2:21">
      <c r="B6" s="430" t="s">
        <v>226</v>
      </c>
      <c r="C6" s="431" t="s">
        <v>223</v>
      </c>
      <c r="D6" s="431"/>
      <c r="E6" s="432"/>
      <c r="F6" s="432"/>
      <c r="G6" s="432"/>
      <c r="H6" s="432"/>
      <c r="I6" s="432"/>
      <c r="J6" s="432"/>
      <c r="K6" s="432"/>
      <c r="L6" s="432"/>
      <c r="M6" s="432"/>
      <c r="N6" s="432"/>
      <c r="O6" s="432"/>
      <c r="P6" s="432"/>
      <c r="Q6" s="432"/>
      <c r="R6" s="432"/>
      <c r="S6" s="432"/>
      <c r="T6" s="432"/>
      <c r="U6" s="432"/>
    </row>
    <row r="7" spans="2:21">
      <c r="B7" s="430"/>
      <c r="C7" s="433" t="s">
        <v>224</v>
      </c>
      <c r="D7" s="433"/>
      <c r="E7" s="434"/>
      <c r="F7" s="434"/>
      <c r="G7" s="434"/>
      <c r="H7" s="434"/>
      <c r="I7" s="434"/>
      <c r="J7" s="434"/>
      <c r="K7" s="434"/>
      <c r="L7" s="434"/>
      <c r="M7" s="434"/>
      <c r="N7" s="434"/>
      <c r="O7" s="434"/>
      <c r="P7" s="434"/>
      <c r="Q7" s="434"/>
      <c r="R7" s="434"/>
      <c r="S7" s="434"/>
      <c r="T7" s="434"/>
      <c r="U7" s="434"/>
    </row>
    <row r="8" spans="2:21">
      <c r="B8" s="430"/>
      <c r="C8" s="435" t="s">
        <v>225</v>
      </c>
      <c r="D8" s="435"/>
      <c r="E8" s="436"/>
      <c r="F8" s="436"/>
      <c r="G8" s="436"/>
      <c r="H8" s="436"/>
      <c r="I8" s="436"/>
      <c r="J8" s="436"/>
      <c r="K8" s="436"/>
      <c r="L8" s="436"/>
      <c r="M8" s="436"/>
      <c r="N8" s="436"/>
      <c r="O8" s="436"/>
      <c r="P8" s="436"/>
      <c r="Q8" s="436"/>
      <c r="R8" s="436"/>
      <c r="S8" s="436"/>
      <c r="T8" s="436"/>
      <c r="U8" s="436"/>
    </row>
    <row r="9" spans="2:21">
      <c r="B9" s="154" t="s">
        <v>227</v>
      </c>
      <c r="C9" s="154"/>
      <c r="D9" s="154"/>
      <c r="E9" s="194"/>
      <c r="F9" s="194"/>
      <c r="G9" s="194"/>
      <c r="H9" s="194"/>
      <c r="I9" s="194"/>
      <c r="J9" s="194"/>
      <c r="K9" s="194"/>
      <c r="L9" s="194"/>
      <c r="M9" s="194"/>
      <c r="N9" s="194"/>
      <c r="O9" s="194"/>
      <c r="P9" s="194"/>
      <c r="Q9" s="194"/>
      <c r="R9" s="194"/>
      <c r="S9" s="194"/>
      <c r="T9" s="194"/>
      <c r="U9" s="194"/>
    </row>
    <row r="10" spans="2:21">
      <c r="B10" s="154" t="s">
        <v>228</v>
      </c>
      <c r="C10" s="154"/>
      <c r="D10" s="154"/>
      <c r="E10" s="194"/>
      <c r="F10" s="194"/>
      <c r="G10" s="194"/>
      <c r="H10" s="194"/>
      <c r="I10" s="194"/>
      <c r="J10" s="194"/>
      <c r="K10" s="194"/>
      <c r="L10" s="194"/>
      <c r="M10" s="194"/>
      <c r="N10" s="194"/>
      <c r="O10" s="154" t="s">
        <v>229</v>
      </c>
      <c r="P10" s="154"/>
      <c r="Q10" s="154"/>
      <c r="R10" s="437"/>
      <c r="S10" s="186"/>
      <c r="T10" s="186"/>
      <c r="U10" s="186"/>
    </row>
    <row r="11" spans="2:21">
      <c r="B11" s="154" t="s">
        <v>230</v>
      </c>
      <c r="C11" s="154"/>
      <c r="D11" s="154"/>
      <c r="E11" s="429"/>
      <c r="F11" s="429"/>
      <c r="G11" s="429"/>
      <c r="H11" s="429"/>
      <c r="I11" s="429"/>
      <c r="J11" s="429"/>
      <c r="K11" s="429"/>
      <c r="L11" s="429"/>
      <c r="M11" s="429"/>
      <c r="N11" s="429"/>
      <c r="O11" s="429"/>
      <c r="P11" s="429"/>
      <c r="Q11" s="429"/>
      <c r="R11" s="429"/>
      <c r="S11" s="429"/>
      <c r="T11" s="429"/>
      <c r="U11" s="429"/>
    </row>
    <row r="12" spans="2:21">
      <c r="B12" s="154"/>
      <c r="C12" s="154"/>
      <c r="D12" s="154"/>
      <c r="E12" s="429"/>
      <c r="F12" s="429"/>
      <c r="G12" s="429"/>
      <c r="H12" s="429"/>
      <c r="I12" s="429"/>
      <c r="J12" s="429"/>
      <c r="K12" s="429"/>
      <c r="L12" s="429"/>
      <c r="M12" s="429"/>
      <c r="N12" s="429"/>
      <c r="O12" s="429"/>
      <c r="P12" s="429"/>
      <c r="Q12" s="429"/>
      <c r="R12" s="429"/>
      <c r="S12" s="429"/>
      <c r="T12" s="429"/>
      <c r="U12" s="429"/>
    </row>
    <row r="13" spans="2:21">
      <c r="B13" s="154"/>
      <c r="C13" s="154"/>
      <c r="D13" s="154"/>
      <c r="E13" s="429"/>
      <c r="F13" s="429"/>
      <c r="G13" s="429"/>
      <c r="H13" s="429"/>
      <c r="I13" s="429"/>
      <c r="J13" s="429"/>
      <c r="K13" s="429"/>
      <c r="L13" s="429"/>
      <c r="M13" s="429"/>
      <c r="N13" s="429"/>
      <c r="O13" s="429"/>
      <c r="P13" s="429"/>
      <c r="Q13" s="429"/>
      <c r="R13" s="429"/>
      <c r="S13" s="429"/>
      <c r="T13" s="429"/>
      <c r="U13" s="429"/>
    </row>
    <row r="14" spans="2:21">
      <c r="B14" s="154"/>
      <c r="C14" s="154"/>
      <c r="D14" s="154"/>
      <c r="E14" s="429"/>
      <c r="F14" s="429"/>
      <c r="G14" s="429"/>
      <c r="H14" s="429"/>
      <c r="I14" s="429"/>
      <c r="J14" s="429"/>
      <c r="K14" s="429"/>
      <c r="L14" s="429"/>
      <c r="M14" s="429"/>
      <c r="N14" s="429"/>
      <c r="O14" s="429"/>
      <c r="P14" s="429"/>
      <c r="Q14" s="429"/>
      <c r="R14" s="429"/>
      <c r="S14" s="429"/>
      <c r="T14" s="429"/>
      <c r="U14" s="429"/>
    </row>
    <row r="15" spans="2:21">
      <c r="B15" s="154"/>
      <c r="C15" s="154"/>
      <c r="D15" s="154"/>
      <c r="E15" s="429"/>
      <c r="F15" s="429"/>
      <c r="G15" s="429"/>
      <c r="H15" s="429"/>
      <c r="I15" s="429"/>
      <c r="J15" s="429"/>
      <c r="K15" s="429"/>
      <c r="L15" s="429"/>
      <c r="M15" s="429"/>
      <c r="N15" s="429"/>
      <c r="O15" s="429"/>
      <c r="P15" s="429"/>
      <c r="Q15" s="429"/>
      <c r="R15" s="429"/>
      <c r="S15" s="429"/>
      <c r="T15" s="429"/>
      <c r="U15" s="429"/>
    </row>
    <row r="17" spans="2:21">
      <c r="B17" s="154" t="s">
        <v>221</v>
      </c>
      <c r="C17" s="154"/>
      <c r="D17" s="154"/>
      <c r="E17" s="194" t="s">
        <v>26</v>
      </c>
      <c r="F17" s="194"/>
      <c r="G17" s="194"/>
      <c r="H17" s="194"/>
      <c r="I17" s="194"/>
      <c r="J17" s="194"/>
      <c r="K17" s="194"/>
      <c r="L17" s="194"/>
      <c r="M17" s="194"/>
      <c r="N17" s="194"/>
      <c r="O17" s="194"/>
      <c r="P17" s="194"/>
      <c r="Q17" s="154" t="s">
        <v>222</v>
      </c>
      <c r="R17" s="154"/>
      <c r="S17" s="154"/>
      <c r="T17" s="186"/>
      <c r="U17" s="186"/>
    </row>
    <row r="18" spans="2:21">
      <c r="B18" s="430" t="s">
        <v>226</v>
      </c>
      <c r="C18" s="431" t="s">
        <v>223</v>
      </c>
      <c r="D18" s="431"/>
      <c r="E18" s="432"/>
      <c r="F18" s="432"/>
      <c r="G18" s="432"/>
      <c r="H18" s="432"/>
      <c r="I18" s="432"/>
      <c r="J18" s="432"/>
      <c r="K18" s="432"/>
      <c r="L18" s="432"/>
      <c r="M18" s="432"/>
      <c r="N18" s="432"/>
      <c r="O18" s="432"/>
      <c r="P18" s="432"/>
      <c r="Q18" s="432"/>
      <c r="R18" s="432"/>
      <c r="S18" s="432"/>
      <c r="T18" s="432"/>
      <c r="U18" s="432"/>
    </row>
    <row r="19" spans="2:21">
      <c r="B19" s="430"/>
      <c r="C19" s="433" t="s">
        <v>224</v>
      </c>
      <c r="D19" s="433"/>
      <c r="E19" s="434"/>
      <c r="F19" s="434"/>
      <c r="G19" s="434"/>
      <c r="H19" s="434"/>
      <c r="I19" s="434"/>
      <c r="J19" s="434"/>
      <c r="K19" s="434"/>
      <c r="L19" s="434"/>
      <c r="M19" s="434"/>
      <c r="N19" s="434"/>
      <c r="O19" s="434"/>
      <c r="P19" s="434"/>
      <c r="Q19" s="434"/>
      <c r="R19" s="434"/>
      <c r="S19" s="434"/>
      <c r="T19" s="434"/>
      <c r="U19" s="434"/>
    </row>
    <row r="20" spans="2:21">
      <c r="B20" s="430"/>
      <c r="C20" s="435" t="s">
        <v>225</v>
      </c>
      <c r="D20" s="435"/>
      <c r="E20" s="436"/>
      <c r="F20" s="436"/>
      <c r="G20" s="436"/>
      <c r="H20" s="436"/>
      <c r="I20" s="436"/>
      <c r="J20" s="436"/>
      <c r="K20" s="436"/>
      <c r="L20" s="436"/>
      <c r="M20" s="436"/>
      <c r="N20" s="436"/>
      <c r="O20" s="436"/>
      <c r="P20" s="436"/>
      <c r="Q20" s="436"/>
      <c r="R20" s="436"/>
      <c r="S20" s="436"/>
      <c r="T20" s="436"/>
      <c r="U20" s="436"/>
    </row>
    <row r="21" spans="2:21">
      <c r="B21" s="154" t="s">
        <v>227</v>
      </c>
      <c r="C21" s="154"/>
      <c r="D21" s="154"/>
      <c r="E21" s="194"/>
      <c r="F21" s="194"/>
      <c r="G21" s="194"/>
      <c r="H21" s="194"/>
      <c r="I21" s="194"/>
      <c r="J21" s="194"/>
      <c r="K21" s="194"/>
      <c r="L21" s="194"/>
      <c r="M21" s="194"/>
      <c r="N21" s="194"/>
      <c r="O21" s="194"/>
      <c r="P21" s="194"/>
      <c r="Q21" s="194"/>
      <c r="R21" s="194"/>
      <c r="S21" s="194"/>
      <c r="T21" s="194"/>
      <c r="U21" s="194"/>
    </row>
    <row r="22" spans="2:21">
      <c r="B22" s="154" t="s">
        <v>228</v>
      </c>
      <c r="C22" s="154"/>
      <c r="D22" s="154"/>
      <c r="E22" s="194"/>
      <c r="F22" s="194"/>
      <c r="G22" s="194"/>
      <c r="H22" s="194"/>
      <c r="I22" s="194"/>
      <c r="J22" s="194"/>
      <c r="K22" s="194"/>
      <c r="L22" s="194"/>
      <c r="M22" s="194"/>
      <c r="N22" s="194"/>
      <c r="O22" s="154" t="s">
        <v>229</v>
      </c>
      <c r="P22" s="154"/>
      <c r="Q22" s="154"/>
      <c r="R22" s="186"/>
      <c r="S22" s="186"/>
      <c r="T22" s="186"/>
      <c r="U22" s="186"/>
    </row>
    <row r="23" spans="2:21">
      <c r="B23" s="154" t="s">
        <v>230</v>
      </c>
      <c r="C23" s="154"/>
      <c r="D23" s="154"/>
      <c r="E23" s="429"/>
      <c r="F23" s="429"/>
      <c r="G23" s="429"/>
      <c r="H23" s="429"/>
      <c r="I23" s="429"/>
      <c r="J23" s="429"/>
      <c r="K23" s="429"/>
      <c r="L23" s="429"/>
      <c r="M23" s="429"/>
      <c r="N23" s="429"/>
      <c r="O23" s="429"/>
      <c r="P23" s="429"/>
      <c r="Q23" s="429"/>
      <c r="R23" s="429"/>
      <c r="S23" s="429"/>
      <c r="T23" s="429"/>
      <c r="U23" s="429"/>
    </row>
    <row r="24" spans="2:21">
      <c r="B24" s="154"/>
      <c r="C24" s="154"/>
      <c r="D24" s="154"/>
      <c r="E24" s="429"/>
      <c r="F24" s="429"/>
      <c r="G24" s="429"/>
      <c r="H24" s="429"/>
      <c r="I24" s="429"/>
      <c r="J24" s="429"/>
      <c r="K24" s="429"/>
      <c r="L24" s="429"/>
      <c r="M24" s="429"/>
      <c r="N24" s="429"/>
      <c r="O24" s="429"/>
      <c r="P24" s="429"/>
      <c r="Q24" s="429"/>
      <c r="R24" s="429"/>
      <c r="S24" s="429"/>
      <c r="T24" s="429"/>
      <c r="U24" s="429"/>
    </row>
    <row r="25" spans="2:21">
      <c r="B25" s="154"/>
      <c r="C25" s="154"/>
      <c r="D25" s="154"/>
      <c r="E25" s="429"/>
      <c r="F25" s="429"/>
      <c r="G25" s="429"/>
      <c r="H25" s="429"/>
      <c r="I25" s="429"/>
      <c r="J25" s="429"/>
      <c r="K25" s="429"/>
      <c r="L25" s="429"/>
      <c r="M25" s="429"/>
      <c r="N25" s="429"/>
      <c r="O25" s="429"/>
      <c r="P25" s="429"/>
      <c r="Q25" s="429"/>
      <c r="R25" s="429"/>
      <c r="S25" s="429"/>
      <c r="T25" s="429"/>
      <c r="U25" s="429"/>
    </row>
    <row r="26" spans="2:21">
      <c r="B26" s="154"/>
      <c r="C26" s="154"/>
      <c r="D26" s="154"/>
      <c r="E26" s="429"/>
      <c r="F26" s="429"/>
      <c r="G26" s="429"/>
      <c r="H26" s="429"/>
      <c r="I26" s="429"/>
      <c r="J26" s="429"/>
      <c r="K26" s="429"/>
      <c r="L26" s="429"/>
      <c r="M26" s="429"/>
      <c r="N26" s="429"/>
      <c r="O26" s="429"/>
      <c r="P26" s="429"/>
      <c r="Q26" s="429"/>
      <c r="R26" s="429"/>
      <c r="S26" s="429"/>
      <c r="T26" s="429"/>
      <c r="U26" s="429"/>
    </row>
    <row r="27" spans="2:21">
      <c r="B27" s="154"/>
      <c r="C27" s="154"/>
      <c r="D27" s="154"/>
      <c r="E27" s="429"/>
      <c r="F27" s="429"/>
      <c r="G27" s="429"/>
      <c r="H27" s="429"/>
      <c r="I27" s="429"/>
      <c r="J27" s="429"/>
      <c r="K27" s="429"/>
      <c r="L27" s="429"/>
      <c r="M27" s="429"/>
      <c r="N27" s="429"/>
      <c r="O27" s="429"/>
      <c r="P27" s="429"/>
      <c r="Q27" s="429"/>
      <c r="R27" s="429"/>
      <c r="S27" s="429"/>
      <c r="T27" s="429"/>
      <c r="U27" s="429"/>
    </row>
    <row r="29" spans="2:21">
      <c r="B29" s="154" t="s">
        <v>221</v>
      </c>
      <c r="C29" s="154"/>
      <c r="D29" s="154"/>
      <c r="E29" s="194" t="s">
        <v>26</v>
      </c>
      <c r="F29" s="194"/>
      <c r="G29" s="194"/>
      <c r="H29" s="194"/>
      <c r="I29" s="194"/>
      <c r="J29" s="194"/>
      <c r="K29" s="194"/>
      <c r="L29" s="194"/>
      <c r="M29" s="194"/>
      <c r="N29" s="194"/>
      <c r="O29" s="194"/>
      <c r="P29" s="194"/>
      <c r="Q29" s="154" t="s">
        <v>222</v>
      </c>
      <c r="R29" s="154"/>
      <c r="S29" s="154"/>
      <c r="T29" s="186"/>
      <c r="U29" s="186"/>
    </row>
    <row r="30" spans="2:21">
      <c r="B30" s="430" t="s">
        <v>226</v>
      </c>
      <c r="C30" s="431" t="s">
        <v>223</v>
      </c>
      <c r="D30" s="431"/>
      <c r="E30" s="432"/>
      <c r="F30" s="432"/>
      <c r="G30" s="432"/>
      <c r="H30" s="432"/>
      <c r="I30" s="432"/>
      <c r="J30" s="432"/>
      <c r="K30" s="432"/>
      <c r="L30" s="432"/>
      <c r="M30" s="432"/>
      <c r="N30" s="432"/>
      <c r="O30" s="432"/>
      <c r="P30" s="432"/>
      <c r="Q30" s="432"/>
      <c r="R30" s="432"/>
      <c r="S30" s="432"/>
      <c r="T30" s="432"/>
      <c r="U30" s="432"/>
    </row>
    <row r="31" spans="2:21">
      <c r="B31" s="430"/>
      <c r="C31" s="433" t="s">
        <v>224</v>
      </c>
      <c r="D31" s="433"/>
      <c r="E31" s="434"/>
      <c r="F31" s="434"/>
      <c r="G31" s="434"/>
      <c r="H31" s="434"/>
      <c r="I31" s="434"/>
      <c r="J31" s="434"/>
      <c r="K31" s="434"/>
      <c r="L31" s="434"/>
      <c r="M31" s="434"/>
      <c r="N31" s="434"/>
      <c r="O31" s="434"/>
      <c r="P31" s="434"/>
      <c r="Q31" s="434"/>
      <c r="R31" s="434"/>
      <c r="S31" s="434"/>
      <c r="T31" s="434"/>
      <c r="U31" s="434"/>
    </row>
    <row r="32" spans="2:21">
      <c r="B32" s="430"/>
      <c r="C32" s="435" t="s">
        <v>225</v>
      </c>
      <c r="D32" s="435"/>
      <c r="E32" s="436"/>
      <c r="F32" s="436"/>
      <c r="G32" s="436"/>
      <c r="H32" s="436"/>
      <c r="I32" s="436"/>
      <c r="J32" s="436"/>
      <c r="K32" s="436"/>
      <c r="L32" s="436"/>
      <c r="M32" s="436"/>
      <c r="N32" s="436"/>
      <c r="O32" s="436"/>
      <c r="P32" s="436"/>
      <c r="Q32" s="436"/>
      <c r="R32" s="436"/>
      <c r="S32" s="436"/>
      <c r="T32" s="436"/>
      <c r="U32" s="436"/>
    </row>
    <row r="33" spans="2:21">
      <c r="B33" s="154" t="s">
        <v>227</v>
      </c>
      <c r="C33" s="154"/>
      <c r="D33" s="154"/>
      <c r="E33" s="194"/>
      <c r="F33" s="194"/>
      <c r="G33" s="194"/>
      <c r="H33" s="194"/>
      <c r="I33" s="194"/>
      <c r="J33" s="194"/>
      <c r="K33" s="194"/>
      <c r="L33" s="194"/>
      <c r="M33" s="194"/>
      <c r="N33" s="194"/>
      <c r="O33" s="194"/>
      <c r="P33" s="194"/>
      <c r="Q33" s="194"/>
      <c r="R33" s="194"/>
      <c r="S33" s="194"/>
      <c r="T33" s="194"/>
      <c r="U33" s="194"/>
    </row>
    <row r="34" spans="2:21">
      <c r="B34" s="154" t="s">
        <v>228</v>
      </c>
      <c r="C34" s="154"/>
      <c r="D34" s="154"/>
      <c r="E34" s="194"/>
      <c r="F34" s="194"/>
      <c r="G34" s="194"/>
      <c r="H34" s="194"/>
      <c r="I34" s="194"/>
      <c r="J34" s="194"/>
      <c r="K34" s="194"/>
      <c r="L34" s="194"/>
      <c r="M34" s="194"/>
      <c r="N34" s="194"/>
      <c r="O34" s="154" t="s">
        <v>229</v>
      </c>
      <c r="P34" s="154"/>
      <c r="Q34" s="154"/>
      <c r="R34" s="186"/>
      <c r="S34" s="186"/>
      <c r="T34" s="186"/>
      <c r="U34" s="186"/>
    </row>
    <row r="35" spans="2:21">
      <c r="B35" s="154" t="s">
        <v>230</v>
      </c>
      <c r="C35" s="154"/>
      <c r="D35" s="154"/>
      <c r="E35" s="429"/>
      <c r="F35" s="429"/>
      <c r="G35" s="429"/>
      <c r="H35" s="429"/>
      <c r="I35" s="429"/>
      <c r="J35" s="429"/>
      <c r="K35" s="429"/>
      <c r="L35" s="429"/>
      <c r="M35" s="429"/>
      <c r="N35" s="429"/>
      <c r="O35" s="429"/>
      <c r="P35" s="429"/>
      <c r="Q35" s="429"/>
      <c r="R35" s="429"/>
      <c r="S35" s="429"/>
      <c r="T35" s="429"/>
      <c r="U35" s="429"/>
    </row>
    <row r="36" spans="2:21">
      <c r="B36" s="154"/>
      <c r="C36" s="154"/>
      <c r="D36" s="154"/>
      <c r="E36" s="429"/>
      <c r="F36" s="429"/>
      <c r="G36" s="429"/>
      <c r="H36" s="429"/>
      <c r="I36" s="429"/>
      <c r="J36" s="429"/>
      <c r="K36" s="429"/>
      <c r="L36" s="429"/>
      <c r="M36" s="429"/>
      <c r="N36" s="429"/>
      <c r="O36" s="429"/>
      <c r="P36" s="429"/>
      <c r="Q36" s="429"/>
      <c r="R36" s="429"/>
      <c r="S36" s="429"/>
      <c r="T36" s="429"/>
      <c r="U36" s="429"/>
    </row>
    <row r="37" spans="2:21">
      <c r="B37" s="154"/>
      <c r="C37" s="154"/>
      <c r="D37" s="154"/>
      <c r="E37" s="429"/>
      <c r="F37" s="429"/>
      <c r="G37" s="429"/>
      <c r="H37" s="429"/>
      <c r="I37" s="429"/>
      <c r="J37" s="429"/>
      <c r="K37" s="429"/>
      <c r="L37" s="429"/>
      <c r="M37" s="429"/>
      <c r="N37" s="429"/>
      <c r="O37" s="429"/>
      <c r="P37" s="429"/>
      <c r="Q37" s="429"/>
      <c r="R37" s="429"/>
      <c r="S37" s="429"/>
      <c r="T37" s="429"/>
      <c r="U37" s="429"/>
    </row>
    <row r="38" spans="2:21">
      <c r="B38" s="154"/>
      <c r="C38" s="154"/>
      <c r="D38" s="154"/>
      <c r="E38" s="429"/>
      <c r="F38" s="429"/>
      <c r="G38" s="429"/>
      <c r="H38" s="429"/>
      <c r="I38" s="429"/>
      <c r="J38" s="429"/>
      <c r="K38" s="429"/>
      <c r="L38" s="429"/>
      <c r="M38" s="429"/>
      <c r="N38" s="429"/>
      <c r="O38" s="429"/>
      <c r="P38" s="429"/>
      <c r="Q38" s="429"/>
      <c r="R38" s="429"/>
      <c r="S38" s="429"/>
      <c r="T38" s="429"/>
      <c r="U38" s="429"/>
    </row>
    <row r="39" spans="2:21">
      <c r="B39" s="154"/>
      <c r="C39" s="154"/>
      <c r="D39" s="154"/>
      <c r="E39" s="429"/>
      <c r="F39" s="429"/>
      <c r="G39" s="429"/>
      <c r="H39" s="429"/>
      <c r="I39" s="429"/>
      <c r="J39" s="429"/>
      <c r="K39" s="429"/>
      <c r="L39" s="429"/>
      <c r="M39" s="429"/>
      <c r="N39" s="429"/>
      <c r="O39" s="429"/>
      <c r="P39" s="429"/>
      <c r="Q39" s="429"/>
      <c r="R39" s="429"/>
      <c r="S39" s="429"/>
      <c r="T39" s="429"/>
      <c r="U39" s="429"/>
    </row>
    <row r="41" spans="2:21">
      <c r="B41" s="154" t="s">
        <v>221</v>
      </c>
      <c r="C41" s="154"/>
      <c r="D41" s="154"/>
      <c r="E41" s="194" t="s">
        <v>26</v>
      </c>
      <c r="F41" s="194"/>
      <c r="G41" s="194"/>
      <c r="H41" s="194"/>
      <c r="I41" s="194"/>
      <c r="J41" s="194"/>
      <c r="K41" s="194"/>
      <c r="L41" s="194"/>
      <c r="M41" s="194"/>
      <c r="N41" s="194"/>
      <c r="O41" s="194"/>
      <c r="P41" s="194"/>
      <c r="Q41" s="154" t="s">
        <v>222</v>
      </c>
      <c r="R41" s="154"/>
      <c r="S41" s="154"/>
      <c r="T41" s="186"/>
      <c r="U41" s="186"/>
    </row>
    <row r="42" spans="2:21">
      <c r="B42" s="430" t="s">
        <v>226</v>
      </c>
      <c r="C42" s="431" t="s">
        <v>223</v>
      </c>
      <c r="D42" s="431"/>
      <c r="E42" s="432"/>
      <c r="F42" s="432"/>
      <c r="G42" s="432"/>
      <c r="H42" s="432"/>
      <c r="I42" s="432"/>
      <c r="J42" s="432"/>
      <c r="K42" s="432"/>
      <c r="L42" s="432"/>
      <c r="M42" s="432"/>
      <c r="N42" s="432"/>
      <c r="O42" s="432"/>
      <c r="P42" s="432"/>
      <c r="Q42" s="432"/>
      <c r="R42" s="432"/>
      <c r="S42" s="432"/>
      <c r="T42" s="432"/>
      <c r="U42" s="432"/>
    </row>
    <row r="43" spans="2:21">
      <c r="B43" s="430"/>
      <c r="C43" s="433" t="s">
        <v>224</v>
      </c>
      <c r="D43" s="433"/>
      <c r="E43" s="434"/>
      <c r="F43" s="434"/>
      <c r="G43" s="434"/>
      <c r="H43" s="434"/>
      <c r="I43" s="434"/>
      <c r="J43" s="434"/>
      <c r="K43" s="434"/>
      <c r="L43" s="434"/>
      <c r="M43" s="434"/>
      <c r="N43" s="434"/>
      <c r="O43" s="434"/>
      <c r="P43" s="434"/>
      <c r="Q43" s="434"/>
      <c r="R43" s="434"/>
      <c r="S43" s="434"/>
      <c r="T43" s="434"/>
      <c r="U43" s="434"/>
    </row>
    <row r="44" spans="2:21">
      <c r="B44" s="430"/>
      <c r="C44" s="435" t="s">
        <v>225</v>
      </c>
      <c r="D44" s="435"/>
      <c r="E44" s="436"/>
      <c r="F44" s="436"/>
      <c r="G44" s="436"/>
      <c r="H44" s="436"/>
      <c r="I44" s="436"/>
      <c r="J44" s="436"/>
      <c r="K44" s="436"/>
      <c r="L44" s="436"/>
      <c r="M44" s="436"/>
      <c r="N44" s="436"/>
      <c r="O44" s="436"/>
      <c r="P44" s="436"/>
      <c r="Q44" s="436"/>
      <c r="R44" s="436"/>
      <c r="S44" s="436"/>
      <c r="T44" s="436"/>
      <c r="U44" s="436"/>
    </row>
    <row r="45" spans="2:21">
      <c r="B45" s="154" t="s">
        <v>227</v>
      </c>
      <c r="C45" s="154"/>
      <c r="D45" s="154"/>
      <c r="E45" s="194"/>
      <c r="F45" s="194"/>
      <c r="G45" s="194"/>
      <c r="H45" s="194"/>
      <c r="I45" s="194"/>
      <c r="J45" s="194"/>
      <c r="K45" s="194"/>
      <c r="L45" s="194"/>
      <c r="M45" s="194"/>
      <c r="N45" s="194"/>
      <c r="O45" s="194"/>
      <c r="P45" s="194"/>
      <c r="Q45" s="194"/>
      <c r="R45" s="194"/>
      <c r="S45" s="194"/>
      <c r="T45" s="194"/>
      <c r="U45" s="194"/>
    </row>
    <row r="46" spans="2:21">
      <c r="B46" s="154" t="s">
        <v>228</v>
      </c>
      <c r="C46" s="154"/>
      <c r="D46" s="154"/>
      <c r="E46" s="194"/>
      <c r="F46" s="194"/>
      <c r="G46" s="194"/>
      <c r="H46" s="194"/>
      <c r="I46" s="194"/>
      <c r="J46" s="194"/>
      <c r="K46" s="194"/>
      <c r="L46" s="194"/>
      <c r="M46" s="194"/>
      <c r="N46" s="194"/>
      <c r="O46" s="154" t="s">
        <v>229</v>
      </c>
      <c r="P46" s="154"/>
      <c r="Q46" s="154"/>
      <c r="R46" s="186"/>
      <c r="S46" s="186"/>
      <c r="T46" s="186"/>
      <c r="U46" s="186"/>
    </row>
    <row r="47" spans="2:21">
      <c r="B47" s="154" t="s">
        <v>230</v>
      </c>
      <c r="C47" s="154"/>
      <c r="D47" s="154"/>
      <c r="E47" s="429"/>
      <c r="F47" s="429"/>
      <c r="G47" s="429"/>
      <c r="H47" s="429"/>
      <c r="I47" s="429"/>
      <c r="J47" s="429"/>
      <c r="K47" s="429"/>
      <c r="L47" s="429"/>
      <c r="M47" s="429"/>
      <c r="N47" s="429"/>
      <c r="O47" s="429"/>
      <c r="P47" s="429"/>
      <c r="Q47" s="429"/>
      <c r="R47" s="429"/>
      <c r="S47" s="429"/>
      <c r="T47" s="429"/>
      <c r="U47" s="429"/>
    </row>
    <row r="48" spans="2:21">
      <c r="B48" s="154"/>
      <c r="C48" s="154"/>
      <c r="D48" s="154"/>
      <c r="E48" s="429"/>
      <c r="F48" s="429"/>
      <c r="G48" s="429"/>
      <c r="H48" s="429"/>
      <c r="I48" s="429"/>
      <c r="J48" s="429"/>
      <c r="K48" s="429"/>
      <c r="L48" s="429"/>
      <c r="M48" s="429"/>
      <c r="N48" s="429"/>
      <c r="O48" s="429"/>
      <c r="P48" s="429"/>
      <c r="Q48" s="429"/>
      <c r="R48" s="429"/>
      <c r="S48" s="429"/>
      <c r="T48" s="429"/>
      <c r="U48" s="429"/>
    </row>
    <row r="49" spans="2:21">
      <c r="B49" s="154"/>
      <c r="C49" s="154"/>
      <c r="D49" s="154"/>
      <c r="E49" s="429"/>
      <c r="F49" s="429"/>
      <c r="G49" s="429"/>
      <c r="H49" s="429"/>
      <c r="I49" s="429"/>
      <c r="J49" s="429"/>
      <c r="K49" s="429"/>
      <c r="L49" s="429"/>
      <c r="M49" s="429"/>
      <c r="N49" s="429"/>
      <c r="O49" s="429"/>
      <c r="P49" s="429"/>
      <c r="Q49" s="429"/>
      <c r="R49" s="429"/>
      <c r="S49" s="429"/>
      <c r="T49" s="429"/>
      <c r="U49" s="429"/>
    </row>
    <row r="50" spans="2:21">
      <c r="B50" s="154"/>
      <c r="C50" s="154"/>
      <c r="D50" s="154"/>
      <c r="E50" s="429"/>
      <c r="F50" s="429"/>
      <c r="G50" s="429"/>
      <c r="H50" s="429"/>
      <c r="I50" s="429"/>
      <c r="J50" s="429"/>
      <c r="K50" s="429"/>
      <c r="L50" s="429"/>
      <c r="M50" s="429"/>
      <c r="N50" s="429"/>
      <c r="O50" s="429"/>
      <c r="P50" s="429"/>
      <c r="Q50" s="429"/>
      <c r="R50" s="429"/>
      <c r="S50" s="429"/>
      <c r="T50" s="429"/>
      <c r="U50" s="429"/>
    </row>
    <row r="51" spans="2:21">
      <c r="B51" s="154"/>
      <c r="C51" s="154"/>
      <c r="D51" s="154"/>
      <c r="E51" s="429"/>
      <c r="F51" s="429"/>
      <c r="G51" s="429"/>
      <c r="H51" s="429"/>
      <c r="I51" s="429"/>
      <c r="J51" s="429"/>
      <c r="K51" s="429"/>
      <c r="L51" s="429"/>
      <c r="M51" s="429"/>
      <c r="N51" s="429"/>
      <c r="O51" s="429"/>
      <c r="P51" s="429"/>
      <c r="Q51" s="429"/>
      <c r="R51" s="429"/>
      <c r="S51" s="429"/>
      <c r="T51" s="429"/>
      <c r="U51" s="429"/>
    </row>
  </sheetData>
  <mergeCells count="77">
    <mergeCell ref="B3:U3"/>
    <mergeCell ref="B5:D5"/>
    <mergeCell ref="Q5:S5"/>
    <mergeCell ref="E5:P5"/>
    <mergeCell ref="T5:U5"/>
    <mergeCell ref="B10:D10"/>
    <mergeCell ref="O10:Q10"/>
    <mergeCell ref="R10:U10"/>
    <mergeCell ref="E10:N10"/>
    <mergeCell ref="E9:U9"/>
    <mergeCell ref="C8:D8"/>
    <mergeCell ref="E6:U6"/>
    <mergeCell ref="E7:U7"/>
    <mergeCell ref="E8:U8"/>
    <mergeCell ref="B9:D9"/>
    <mergeCell ref="B6:B8"/>
    <mergeCell ref="C6:D6"/>
    <mergeCell ref="C7:D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48668A3-4391-4482-BB33-A93926C69CC8}">
          <x14:formula1>
            <xm:f>基本!$A$34:$A$40</xm:f>
          </x14:formula1>
          <xm:sqref>E5:P5 E17:P17 E29:P29 E41:P41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9C49-06FB-4A0E-9E33-B59F34236127}">
  <sheetPr>
    <tabColor rgb="FFFF0000"/>
  </sheetPr>
  <dimension ref="B3:U51"/>
  <sheetViews>
    <sheetView view="pageBreakPreview" zoomScale="85" zoomScaleNormal="100" zoomScaleSheetLayoutView="85" workbookViewId="0">
      <selection activeCell="E41" sqref="E41:P41"/>
    </sheetView>
  </sheetViews>
  <sheetFormatPr defaultColWidth="4.09765625" defaultRowHeight="14.4"/>
  <cols>
    <col min="1" max="1" width="4.09765625" style="1"/>
    <col min="2" max="2" width="4.09765625" style="1" customWidth="1"/>
    <col min="3" max="16384" width="4.09765625" style="1"/>
  </cols>
  <sheetData>
    <row r="3" spans="2:21">
      <c r="B3" s="223" t="s">
        <v>311</v>
      </c>
      <c r="C3" s="223"/>
      <c r="D3" s="223"/>
      <c r="E3" s="223"/>
      <c r="F3" s="223"/>
      <c r="G3" s="223"/>
      <c r="H3" s="223"/>
      <c r="I3" s="223"/>
      <c r="J3" s="223"/>
      <c r="K3" s="223"/>
      <c r="L3" s="223"/>
      <c r="M3" s="223"/>
      <c r="N3" s="223"/>
      <c r="O3" s="223"/>
      <c r="P3" s="223"/>
      <c r="Q3" s="223"/>
      <c r="R3" s="223"/>
      <c r="S3" s="223"/>
      <c r="T3" s="223"/>
      <c r="U3" s="223"/>
    </row>
    <row r="5" spans="2:21">
      <c r="B5" s="154" t="s">
        <v>221</v>
      </c>
      <c r="C5" s="154"/>
      <c r="D5" s="154"/>
      <c r="E5" s="194" t="s">
        <v>26</v>
      </c>
      <c r="F5" s="194"/>
      <c r="G5" s="194"/>
      <c r="H5" s="194"/>
      <c r="I5" s="194"/>
      <c r="J5" s="194"/>
      <c r="K5" s="194"/>
      <c r="L5" s="194"/>
      <c r="M5" s="194"/>
      <c r="N5" s="194"/>
      <c r="O5" s="194"/>
      <c r="P5" s="194"/>
      <c r="Q5" s="154" t="s">
        <v>222</v>
      </c>
      <c r="R5" s="154"/>
      <c r="S5" s="154"/>
      <c r="T5" s="186"/>
      <c r="U5" s="186"/>
    </row>
    <row r="6" spans="2:21">
      <c r="B6" s="430" t="s">
        <v>232</v>
      </c>
      <c r="C6" s="431" t="s">
        <v>233</v>
      </c>
      <c r="D6" s="431"/>
      <c r="E6" s="432"/>
      <c r="F6" s="432"/>
      <c r="G6" s="432"/>
      <c r="H6" s="432"/>
      <c r="I6" s="432"/>
      <c r="J6" s="432"/>
      <c r="K6" s="432"/>
      <c r="L6" s="432"/>
      <c r="M6" s="432"/>
      <c r="N6" s="432"/>
      <c r="O6" s="432"/>
      <c r="P6" s="432"/>
      <c r="Q6" s="432"/>
      <c r="R6" s="432"/>
      <c r="S6" s="432"/>
      <c r="T6" s="432"/>
      <c r="U6" s="432"/>
    </row>
    <row r="7" spans="2:21">
      <c r="B7" s="430"/>
      <c r="C7" s="433" t="s">
        <v>234</v>
      </c>
      <c r="D7" s="433"/>
      <c r="E7" s="434"/>
      <c r="F7" s="434"/>
      <c r="G7" s="434"/>
      <c r="H7" s="434"/>
      <c r="I7" s="434"/>
      <c r="J7" s="434"/>
      <c r="K7" s="434"/>
      <c r="L7" s="434"/>
      <c r="M7" s="434"/>
      <c r="N7" s="434"/>
      <c r="O7" s="434"/>
      <c r="P7" s="434"/>
      <c r="Q7" s="434"/>
      <c r="R7" s="434"/>
      <c r="S7" s="434"/>
      <c r="T7" s="434"/>
      <c r="U7" s="434"/>
    </row>
    <row r="8" spans="2:21">
      <c r="B8" s="430"/>
      <c r="C8" s="435" t="s">
        <v>225</v>
      </c>
      <c r="D8" s="435"/>
      <c r="E8" s="436"/>
      <c r="F8" s="436"/>
      <c r="G8" s="436"/>
      <c r="H8" s="436"/>
      <c r="I8" s="436"/>
      <c r="J8" s="436"/>
      <c r="K8" s="436"/>
      <c r="L8" s="436"/>
      <c r="M8" s="436"/>
      <c r="N8" s="436"/>
      <c r="O8" s="436"/>
      <c r="P8" s="436"/>
      <c r="Q8" s="436"/>
      <c r="R8" s="436"/>
      <c r="S8" s="436"/>
      <c r="T8" s="436"/>
      <c r="U8" s="436"/>
    </row>
    <row r="9" spans="2:21">
      <c r="B9" s="154" t="s">
        <v>237</v>
      </c>
      <c r="C9" s="154"/>
      <c r="D9" s="154"/>
      <c r="E9" s="194"/>
      <c r="F9" s="194"/>
      <c r="G9" s="194"/>
      <c r="H9" s="194"/>
      <c r="I9" s="194"/>
      <c r="J9" s="194"/>
      <c r="K9" s="194"/>
      <c r="L9" s="194"/>
      <c r="M9" s="194"/>
      <c r="N9" s="194"/>
      <c r="O9" s="194"/>
      <c r="P9" s="194"/>
      <c r="Q9" s="194"/>
      <c r="R9" s="194"/>
      <c r="S9" s="194"/>
      <c r="T9" s="194"/>
      <c r="U9" s="194"/>
    </row>
    <row r="10" spans="2:21">
      <c r="B10" s="154" t="s">
        <v>236</v>
      </c>
      <c r="C10" s="154"/>
      <c r="D10" s="154"/>
      <c r="E10" s="194"/>
      <c r="F10" s="194"/>
      <c r="G10" s="194"/>
      <c r="H10" s="194"/>
      <c r="I10" s="194"/>
      <c r="J10" s="194"/>
      <c r="K10" s="194"/>
      <c r="L10" s="194"/>
      <c r="M10" s="194"/>
      <c r="N10" s="194"/>
      <c r="O10" s="154" t="s">
        <v>235</v>
      </c>
      <c r="P10" s="154"/>
      <c r="Q10" s="154"/>
      <c r="R10" s="186"/>
      <c r="S10" s="186"/>
      <c r="T10" s="186"/>
      <c r="U10" s="186"/>
    </row>
    <row r="11" spans="2:21">
      <c r="B11" s="154" t="s">
        <v>231</v>
      </c>
      <c r="C11" s="154"/>
      <c r="D11" s="154"/>
      <c r="E11" s="429"/>
      <c r="F11" s="429"/>
      <c r="G11" s="429"/>
      <c r="H11" s="429"/>
      <c r="I11" s="429"/>
      <c r="J11" s="429"/>
      <c r="K11" s="429"/>
      <c r="L11" s="429"/>
      <c r="M11" s="429"/>
      <c r="N11" s="429"/>
      <c r="O11" s="429"/>
      <c r="P11" s="429"/>
      <c r="Q11" s="429"/>
      <c r="R11" s="429"/>
      <c r="S11" s="429"/>
      <c r="T11" s="429"/>
      <c r="U11" s="429"/>
    </row>
    <row r="12" spans="2:21">
      <c r="B12" s="154"/>
      <c r="C12" s="154"/>
      <c r="D12" s="154"/>
      <c r="E12" s="429"/>
      <c r="F12" s="429"/>
      <c r="G12" s="429"/>
      <c r="H12" s="429"/>
      <c r="I12" s="429"/>
      <c r="J12" s="429"/>
      <c r="K12" s="429"/>
      <c r="L12" s="429"/>
      <c r="M12" s="429"/>
      <c r="N12" s="429"/>
      <c r="O12" s="429"/>
      <c r="P12" s="429"/>
      <c r="Q12" s="429"/>
      <c r="R12" s="429"/>
      <c r="S12" s="429"/>
      <c r="T12" s="429"/>
      <c r="U12" s="429"/>
    </row>
    <row r="13" spans="2:21">
      <c r="B13" s="154"/>
      <c r="C13" s="154"/>
      <c r="D13" s="154"/>
      <c r="E13" s="429"/>
      <c r="F13" s="429"/>
      <c r="G13" s="429"/>
      <c r="H13" s="429"/>
      <c r="I13" s="429"/>
      <c r="J13" s="429"/>
      <c r="K13" s="429"/>
      <c r="L13" s="429"/>
      <c r="M13" s="429"/>
      <c r="N13" s="429"/>
      <c r="O13" s="429"/>
      <c r="P13" s="429"/>
      <c r="Q13" s="429"/>
      <c r="R13" s="429"/>
      <c r="S13" s="429"/>
      <c r="T13" s="429"/>
      <c r="U13" s="429"/>
    </row>
    <row r="14" spans="2:21">
      <c r="B14" s="154"/>
      <c r="C14" s="154"/>
      <c r="D14" s="154"/>
      <c r="E14" s="429"/>
      <c r="F14" s="429"/>
      <c r="G14" s="429"/>
      <c r="H14" s="429"/>
      <c r="I14" s="429"/>
      <c r="J14" s="429"/>
      <c r="K14" s="429"/>
      <c r="L14" s="429"/>
      <c r="M14" s="429"/>
      <c r="N14" s="429"/>
      <c r="O14" s="429"/>
      <c r="P14" s="429"/>
      <c r="Q14" s="429"/>
      <c r="R14" s="429"/>
      <c r="S14" s="429"/>
      <c r="T14" s="429"/>
      <c r="U14" s="429"/>
    </row>
    <row r="15" spans="2:21">
      <c r="B15" s="154"/>
      <c r="C15" s="154"/>
      <c r="D15" s="154"/>
      <c r="E15" s="429"/>
      <c r="F15" s="429"/>
      <c r="G15" s="429"/>
      <c r="H15" s="429"/>
      <c r="I15" s="429"/>
      <c r="J15" s="429"/>
      <c r="K15" s="429"/>
      <c r="L15" s="429"/>
      <c r="M15" s="429"/>
      <c r="N15" s="429"/>
      <c r="O15" s="429"/>
      <c r="P15" s="429"/>
      <c r="Q15" s="429"/>
      <c r="R15" s="429"/>
      <c r="S15" s="429"/>
      <c r="T15" s="429"/>
      <c r="U15" s="429"/>
    </row>
    <row r="17" spans="2:21">
      <c r="B17" s="154" t="s">
        <v>221</v>
      </c>
      <c r="C17" s="154"/>
      <c r="D17" s="154"/>
      <c r="E17" s="194" t="s">
        <v>26</v>
      </c>
      <c r="F17" s="194"/>
      <c r="G17" s="194"/>
      <c r="H17" s="194"/>
      <c r="I17" s="194"/>
      <c r="J17" s="194"/>
      <c r="K17" s="194"/>
      <c r="L17" s="194"/>
      <c r="M17" s="194"/>
      <c r="N17" s="194"/>
      <c r="O17" s="194"/>
      <c r="P17" s="194"/>
      <c r="Q17" s="154" t="s">
        <v>222</v>
      </c>
      <c r="R17" s="154"/>
      <c r="S17" s="154"/>
      <c r="T17" s="186"/>
      <c r="U17" s="186"/>
    </row>
    <row r="18" spans="2:21" ht="14.4" customHeight="1">
      <c r="B18" s="430" t="s">
        <v>232</v>
      </c>
      <c r="C18" s="431" t="s">
        <v>233</v>
      </c>
      <c r="D18" s="431"/>
      <c r="E18" s="432"/>
      <c r="F18" s="432"/>
      <c r="G18" s="432"/>
      <c r="H18" s="432"/>
      <c r="I18" s="432"/>
      <c r="J18" s="432"/>
      <c r="K18" s="432"/>
      <c r="L18" s="432"/>
      <c r="M18" s="432"/>
      <c r="N18" s="432"/>
      <c r="O18" s="432"/>
      <c r="P18" s="432"/>
      <c r="Q18" s="432"/>
      <c r="R18" s="432"/>
      <c r="S18" s="432"/>
      <c r="T18" s="432"/>
      <c r="U18" s="432"/>
    </row>
    <row r="19" spans="2:21">
      <c r="B19" s="430"/>
      <c r="C19" s="433" t="s">
        <v>234</v>
      </c>
      <c r="D19" s="433"/>
      <c r="E19" s="434"/>
      <c r="F19" s="434"/>
      <c r="G19" s="434"/>
      <c r="H19" s="434"/>
      <c r="I19" s="434"/>
      <c r="J19" s="434"/>
      <c r="K19" s="434"/>
      <c r="L19" s="434"/>
      <c r="M19" s="434"/>
      <c r="N19" s="434"/>
      <c r="O19" s="434"/>
      <c r="P19" s="434"/>
      <c r="Q19" s="434"/>
      <c r="R19" s="434"/>
      <c r="S19" s="434"/>
      <c r="T19" s="434"/>
      <c r="U19" s="434"/>
    </row>
    <row r="20" spans="2:21">
      <c r="B20" s="430"/>
      <c r="C20" s="435" t="s">
        <v>225</v>
      </c>
      <c r="D20" s="435"/>
      <c r="E20" s="436"/>
      <c r="F20" s="436"/>
      <c r="G20" s="436"/>
      <c r="H20" s="436"/>
      <c r="I20" s="436"/>
      <c r="J20" s="436"/>
      <c r="K20" s="436"/>
      <c r="L20" s="436"/>
      <c r="M20" s="436"/>
      <c r="N20" s="436"/>
      <c r="O20" s="436"/>
      <c r="P20" s="436"/>
      <c r="Q20" s="436"/>
      <c r="R20" s="436"/>
      <c r="S20" s="436"/>
      <c r="T20" s="436"/>
      <c r="U20" s="436"/>
    </row>
    <row r="21" spans="2:21">
      <c r="B21" s="154" t="s">
        <v>237</v>
      </c>
      <c r="C21" s="154"/>
      <c r="D21" s="154"/>
      <c r="E21" s="194"/>
      <c r="F21" s="194"/>
      <c r="G21" s="194"/>
      <c r="H21" s="194"/>
      <c r="I21" s="194"/>
      <c r="J21" s="194"/>
      <c r="K21" s="194"/>
      <c r="L21" s="194"/>
      <c r="M21" s="194"/>
      <c r="N21" s="194"/>
      <c r="O21" s="194"/>
      <c r="P21" s="194"/>
      <c r="Q21" s="194"/>
      <c r="R21" s="194"/>
      <c r="S21" s="194"/>
      <c r="T21" s="194"/>
      <c r="U21" s="194"/>
    </row>
    <row r="22" spans="2:21">
      <c r="B22" s="154" t="s">
        <v>236</v>
      </c>
      <c r="C22" s="154"/>
      <c r="D22" s="154"/>
      <c r="E22" s="194"/>
      <c r="F22" s="194"/>
      <c r="G22" s="194"/>
      <c r="H22" s="194"/>
      <c r="I22" s="194"/>
      <c r="J22" s="194"/>
      <c r="K22" s="194"/>
      <c r="L22" s="194"/>
      <c r="M22" s="194"/>
      <c r="N22" s="194"/>
      <c r="O22" s="154" t="s">
        <v>235</v>
      </c>
      <c r="P22" s="154"/>
      <c r="Q22" s="154"/>
      <c r="R22" s="186"/>
      <c r="S22" s="186"/>
      <c r="T22" s="186"/>
      <c r="U22" s="186"/>
    </row>
    <row r="23" spans="2:21">
      <c r="B23" s="154" t="s">
        <v>231</v>
      </c>
      <c r="C23" s="154"/>
      <c r="D23" s="154"/>
      <c r="E23" s="429"/>
      <c r="F23" s="429"/>
      <c r="G23" s="429"/>
      <c r="H23" s="429"/>
      <c r="I23" s="429"/>
      <c r="J23" s="429"/>
      <c r="K23" s="429"/>
      <c r="L23" s="429"/>
      <c r="M23" s="429"/>
      <c r="N23" s="429"/>
      <c r="O23" s="429"/>
      <c r="P23" s="429"/>
      <c r="Q23" s="429"/>
      <c r="R23" s="429"/>
      <c r="S23" s="429"/>
      <c r="T23" s="429"/>
      <c r="U23" s="429"/>
    </row>
    <row r="24" spans="2:21">
      <c r="B24" s="154"/>
      <c r="C24" s="154"/>
      <c r="D24" s="154"/>
      <c r="E24" s="429"/>
      <c r="F24" s="429"/>
      <c r="G24" s="429"/>
      <c r="H24" s="429"/>
      <c r="I24" s="429"/>
      <c r="J24" s="429"/>
      <c r="K24" s="429"/>
      <c r="L24" s="429"/>
      <c r="M24" s="429"/>
      <c r="N24" s="429"/>
      <c r="O24" s="429"/>
      <c r="P24" s="429"/>
      <c r="Q24" s="429"/>
      <c r="R24" s="429"/>
      <c r="S24" s="429"/>
      <c r="T24" s="429"/>
      <c r="U24" s="429"/>
    </row>
    <row r="25" spans="2:21">
      <c r="B25" s="154"/>
      <c r="C25" s="154"/>
      <c r="D25" s="154"/>
      <c r="E25" s="429"/>
      <c r="F25" s="429"/>
      <c r="G25" s="429"/>
      <c r="H25" s="429"/>
      <c r="I25" s="429"/>
      <c r="J25" s="429"/>
      <c r="K25" s="429"/>
      <c r="L25" s="429"/>
      <c r="M25" s="429"/>
      <c r="N25" s="429"/>
      <c r="O25" s="429"/>
      <c r="P25" s="429"/>
      <c r="Q25" s="429"/>
      <c r="R25" s="429"/>
      <c r="S25" s="429"/>
      <c r="T25" s="429"/>
      <c r="U25" s="429"/>
    </row>
    <row r="26" spans="2:21">
      <c r="B26" s="154"/>
      <c r="C26" s="154"/>
      <c r="D26" s="154"/>
      <c r="E26" s="429"/>
      <c r="F26" s="429"/>
      <c r="G26" s="429"/>
      <c r="H26" s="429"/>
      <c r="I26" s="429"/>
      <c r="J26" s="429"/>
      <c r="K26" s="429"/>
      <c r="L26" s="429"/>
      <c r="M26" s="429"/>
      <c r="N26" s="429"/>
      <c r="O26" s="429"/>
      <c r="P26" s="429"/>
      <c r="Q26" s="429"/>
      <c r="R26" s="429"/>
      <c r="S26" s="429"/>
      <c r="T26" s="429"/>
      <c r="U26" s="429"/>
    </row>
    <row r="27" spans="2:21">
      <c r="B27" s="154"/>
      <c r="C27" s="154"/>
      <c r="D27" s="154"/>
      <c r="E27" s="429"/>
      <c r="F27" s="429"/>
      <c r="G27" s="429"/>
      <c r="H27" s="429"/>
      <c r="I27" s="429"/>
      <c r="J27" s="429"/>
      <c r="K27" s="429"/>
      <c r="L27" s="429"/>
      <c r="M27" s="429"/>
      <c r="N27" s="429"/>
      <c r="O27" s="429"/>
      <c r="P27" s="429"/>
      <c r="Q27" s="429"/>
      <c r="R27" s="429"/>
      <c r="S27" s="429"/>
      <c r="T27" s="429"/>
      <c r="U27" s="429"/>
    </row>
    <row r="29" spans="2:21">
      <c r="B29" s="154" t="s">
        <v>221</v>
      </c>
      <c r="C29" s="154"/>
      <c r="D29" s="154"/>
      <c r="E29" s="194" t="s">
        <v>26</v>
      </c>
      <c r="F29" s="194"/>
      <c r="G29" s="194"/>
      <c r="H29" s="194"/>
      <c r="I29" s="194"/>
      <c r="J29" s="194"/>
      <c r="K29" s="194"/>
      <c r="L29" s="194"/>
      <c r="M29" s="194"/>
      <c r="N29" s="194"/>
      <c r="O29" s="194"/>
      <c r="P29" s="194"/>
      <c r="Q29" s="154" t="s">
        <v>222</v>
      </c>
      <c r="R29" s="154"/>
      <c r="S29" s="154"/>
      <c r="T29" s="186"/>
      <c r="U29" s="186"/>
    </row>
    <row r="30" spans="2:21" ht="14.4" customHeight="1">
      <c r="B30" s="430" t="s">
        <v>232</v>
      </c>
      <c r="C30" s="431" t="s">
        <v>233</v>
      </c>
      <c r="D30" s="431"/>
      <c r="E30" s="432"/>
      <c r="F30" s="432"/>
      <c r="G30" s="432"/>
      <c r="H30" s="432"/>
      <c r="I30" s="432"/>
      <c r="J30" s="432"/>
      <c r="K30" s="432"/>
      <c r="L30" s="432"/>
      <c r="M30" s="432"/>
      <c r="N30" s="432"/>
      <c r="O30" s="432"/>
      <c r="P30" s="432"/>
      <c r="Q30" s="432"/>
      <c r="R30" s="432"/>
      <c r="S30" s="432"/>
      <c r="T30" s="432"/>
      <c r="U30" s="432"/>
    </row>
    <row r="31" spans="2:21">
      <c r="B31" s="430"/>
      <c r="C31" s="433" t="s">
        <v>234</v>
      </c>
      <c r="D31" s="433"/>
      <c r="E31" s="434"/>
      <c r="F31" s="434"/>
      <c r="G31" s="434"/>
      <c r="H31" s="434"/>
      <c r="I31" s="434"/>
      <c r="J31" s="434"/>
      <c r="K31" s="434"/>
      <c r="L31" s="434"/>
      <c r="M31" s="434"/>
      <c r="N31" s="434"/>
      <c r="O31" s="434"/>
      <c r="P31" s="434"/>
      <c r="Q31" s="434"/>
      <c r="R31" s="434"/>
      <c r="S31" s="434"/>
      <c r="T31" s="434"/>
      <c r="U31" s="434"/>
    </row>
    <row r="32" spans="2:21">
      <c r="B32" s="430"/>
      <c r="C32" s="435" t="s">
        <v>225</v>
      </c>
      <c r="D32" s="435"/>
      <c r="E32" s="436"/>
      <c r="F32" s="436"/>
      <c r="G32" s="436"/>
      <c r="H32" s="436"/>
      <c r="I32" s="436"/>
      <c r="J32" s="436"/>
      <c r="K32" s="436"/>
      <c r="L32" s="436"/>
      <c r="M32" s="436"/>
      <c r="N32" s="436"/>
      <c r="O32" s="436"/>
      <c r="P32" s="436"/>
      <c r="Q32" s="436"/>
      <c r="R32" s="436"/>
      <c r="S32" s="436"/>
      <c r="T32" s="436"/>
      <c r="U32" s="436"/>
    </row>
    <row r="33" spans="2:21">
      <c r="B33" s="154" t="s">
        <v>237</v>
      </c>
      <c r="C33" s="154"/>
      <c r="D33" s="154"/>
      <c r="E33" s="194"/>
      <c r="F33" s="194"/>
      <c r="G33" s="194"/>
      <c r="H33" s="194"/>
      <c r="I33" s="194"/>
      <c r="J33" s="194"/>
      <c r="K33" s="194"/>
      <c r="L33" s="194"/>
      <c r="M33" s="194"/>
      <c r="N33" s="194"/>
      <c r="O33" s="194"/>
      <c r="P33" s="194"/>
      <c r="Q33" s="194"/>
      <c r="R33" s="194"/>
      <c r="S33" s="194"/>
      <c r="T33" s="194"/>
      <c r="U33" s="194"/>
    </row>
    <row r="34" spans="2:21">
      <c r="B34" s="154" t="s">
        <v>236</v>
      </c>
      <c r="C34" s="154"/>
      <c r="D34" s="154"/>
      <c r="E34" s="194"/>
      <c r="F34" s="194"/>
      <c r="G34" s="194"/>
      <c r="H34" s="194"/>
      <c r="I34" s="194"/>
      <c r="J34" s="194"/>
      <c r="K34" s="194"/>
      <c r="L34" s="194"/>
      <c r="M34" s="194"/>
      <c r="N34" s="194"/>
      <c r="O34" s="154" t="s">
        <v>235</v>
      </c>
      <c r="P34" s="154"/>
      <c r="Q34" s="154"/>
      <c r="R34" s="186"/>
      <c r="S34" s="186"/>
      <c r="T34" s="186"/>
      <c r="U34" s="186"/>
    </row>
    <row r="35" spans="2:21">
      <c r="B35" s="154" t="s">
        <v>231</v>
      </c>
      <c r="C35" s="154"/>
      <c r="D35" s="154"/>
      <c r="E35" s="429"/>
      <c r="F35" s="429"/>
      <c r="G35" s="429"/>
      <c r="H35" s="429"/>
      <c r="I35" s="429"/>
      <c r="J35" s="429"/>
      <c r="K35" s="429"/>
      <c r="L35" s="429"/>
      <c r="M35" s="429"/>
      <c r="N35" s="429"/>
      <c r="O35" s="429"/>
      <c r="P35" s="429"/>
      <c r="Q35" s="429"/>
      <c r="R35" s="429"/>
      <c r="S35" s="429"/>
      <c r="T35" s="429"/>
      <c r="U35" s="429"/>
    </row>
    <row r="36" spans="2:21">
      <c r="B36" s="154"/>
      <c r="C36" s="154"/>
      <c r="D36" s="154"/>
      <c r="E36" s="429"/>
      <c r="F36" s="429"/>
      <c r="G36" s="429"/>
      <c r="H36" s="429"/>
      <c r="I36" s="429"/>
      <c r="J36" s="429"/>
      <c r="K36" s="429"/>
      <c r="L36" s="429"/>
      <c r="M36" s="429"/>
      <c r="N36" s="429"/>
      <c r="O36" s="429"/>
      <c r="P36" s="429"/>
      <c r="Q36" s="429"/>
      <c r="R36" s="429"/>
      <c r="S36" s="429"/>
      <c r="T36" s="429"/>
      <c r="U36" s="429"/>
    </row>
    <row r="37" spans="2:21">
      <c r="B37" s="154"/>
      <c r="C37" s="154"/>
      <c r="D37" s="154"/>
      <c r="E37" s="429"/>
      <c r="F37" s="429"/>
      <c r="G37" s="429"/>
      <c r="H37" s="429"/>
      <c r="I37" s="429"/>
      <c r="J37" s="429"/>
      <c r="K37" s="429"/>
      <c r="L37" s="429"/>
      <c r="M37" s="429"/>
      <c r="N37" s="429"/>
      <c r="O37" s="429"/>
      <c r="P37" s="429"/>
      <c r="Q37" s="429"/>
      <c r="R37" s="429"/>
      <c r="S37" s="429"/>
      <c r="T37" s="429"/>
      <c r="U37" s="429"/>
    </row>
    <row r="38" spans="2:21">
      <c r="B38" s="154"/>
      <c r="C38" s="154"/>
      <c r="D38" s="154"/>
      <c r="E38" s="429"/>
      <c r="F38" s="429"/>
      <c r="G38" s="429"/>
      <c r="H38" s="429"/>
      <c r="I38" s="429"/>
      <c r="J38" s="429"/>
      <c r="K38" s="429"/>
      <c r="L38" s="429"/>
      <c r="M38" s="429"/>
      <c r="N38" s="429"/>
      <c r="O38" s="429"/>
      <c r="P38" s="429"/>
      <c r="Q38" s="429"/>
      <c r="R38" s="429"/>
      <c r="S38" s="429"/>
      <c r="T38" s="429"/>
      <c r="U38" s="429"/>
    </row>
    <row r="39" spans="2:21">
      <c r="B39" s="154"/>
      <c r="C39" s="154"/>
      <c r="D39" s="154"/>
      <c r="E39" s="429"/>
      <c r="F39" s="429"/>
      <c r="G39" s="429"/>
      <c r="H39" s="429"/>
      <c r="I39" s="429"/>
      <c r="J39" s="429"/>
      <c r="K39" s="429"/>
      <c r="L39" s="429"/>
      <c r="M39" s="429"/>
      <c r="N39" s="429"/>
      <c r="O39" s="429"/>
      <c r="P39" s="429"/>
      <c r="Q39" s="429"/>
      <c r="R39" s="429"/>
      <c r="S39" s="429"/>
      <c r="T39" s="429"/>
      <c r="U39" s="429"/>
    </row>
    <row r="41" spans="2:21">
      <c r="B41" s="154" t="s">
        <v>221</v>
      </c>
      <c r="C41" s="154"/>
      <c r="D41" s="154"/>
      <c r="E41" s="194" t="s">
        <v>26</v>
      </c>
      <c r="F41" s="194"/>
      <c r="G41" s="194"/>
      <c r="H41" s="194"/>
      <c r="I41" s="194"/>
      <c r="J41" s="194"/>
      <c r="K41" s="194"/>
      <c r="L41" s="194"/>
      <c r="M41" s="194"/>
      <c r="N41" s="194"/>
      <c r="O41" s="194"/>
      <c r="P41" s="194"/>
      <c r="Q41" s="154" t="s">
        <v>222</v>
      </c>
      <c r="R41" s="154"/>
      <c r="S41" s="154"/>
      <c r="T41" s="186"/>
      <c r="U41" s="186"/>
    </row>
    <row r="42" spans="2:21" ht="14.4" customHeight="1">
      <c r="B42" s="430" t="s">
        <v>232</v>
      </c>
      <c r="C42" s="431" t="s">
        <v>233</v>
      </c>
      <c r="D42" s="431"/>
      <c r="E42" s="432"/>
      <c r="F42" s="432"/>
      <c r="G42" s="432"/>
      <c r="H42" s="432"/>
      <c r="I42" s="432"/>
      <c r="J42" s="432"/>
      <c r="K42" s="432"/>
      <c r="L42" s="432"/>
      <c r="M42" s="432"/>
      <c r="N42" s="432"/>
      <c r="O42" s="432"/>
      <c r="P42" s="432"/>
      <c r="Q42" s="432"/>
      <c r="R42" s="432"/>
      <c r="S42" s="432"/>
      <c r="T42" s="432"/>
      <c r="U42" s="432"/>
    </row>
    <row r="43" spans="2:21">
      <c r="B43" s="430"/>
      <c r="C43" s="433" t="s">
        <v>234</v>
      </c>
      <c r="D43" s="433"/>
      <c r="E43" s="434"/>
      <c r="F43" s="434"/>
      <c r="G43" s="434"/>
      <c r="H43" s="434"/>
      <c r="I43" s="434"/>
      <c r="J43" s="434"/>
      <c r="K43" s="434"/>
      <c r="L43" s="434"/>
      <c r="M43" s="434"/>
      <c r="N43" s="434"/>
      <c r="O43" s="434"/>
      <c r="P43" s="434"/>
      <c r="Q43" s="434"/>
      <c r="R43" s="434"/>
      <c r="S43" s="434"/>
      <c r="T43" s="434"/>
      <c r="U43" s="434"/>
    </row>
    <row r="44" spans="2:21">
      <c r="B44" s="430"/>
      <c r="C44" s="435" t="s">
        <v>225</v>
      </c>
      <c r="D44" s="435"/>
      <c r="E44" s="436"/>
      <c r="F44" s="436"/>
      <c r="G44" s="436"/>
      <c r="H44" s="436"/>
      <c r="I44" s="436"/>
      <c r="J44" s="436"/>
      <c r="K44" s="436"/>
      <c r="L44" s="436"/>
      <c r="M44" s="436"/>
      <c r="N44" s="436"/>
      <c r="O44" s="436"/>
      <c r="P44" s="436"/>
      <c r="Q44" s="436"/>
      <c r="R44" s="436"/>
      <c r="S44" s="436"/>
      <c r="T44" s="436"/>
      <c r="U44" s="436"/>
    </row>
    <row r="45" spans="2:21">
      <c r="B45" s="154" t="s">
        <v>237</v>
      </c>
      <c r="C45" s="154"/>
      <c r="D45" s="154"/>
      <c r="E45" s="194"/>
      <c r="F45" s="194"/>
      <c r="G45" s="194"/>
      <c r="H45" s="194"/>
      <c r="I45" s="194"/>
      <c r="J45" s="194"/>
      <c r="K45" s="194"/>
      <c r="L45" s="194"/>
      <c r="M45" s="194"/>
      <c r="N45" s="194"/>
      <c r="O45" s="194"/>
      <c r="P45" s="194"/>
      <c r="Q45" s="194"/>
      <c r="R45" s="194"/>
      <c r="S45" s="194"/>
      <c r="T45" s="194"/>
      <c r="U45" s="194"/>
    </row>
    <row r="46" spans="2:21">
      <c r="B46" s="154" t="s">
        <v>236</v>
      </c>
      <c r="C46" s="154"/>
      <c r="D46" s="154"/>
      <c r="E46" s="194"/>
      <c r="F46" s="194"/>
      <c r="G46" s="194"/>
      <c r="H46" s="194"/>
      <c r="I46" s="194"/>
      <c r="J46" s="194"/>
      <c r="K46" s="194"/>
      <c r="L46" s="194"/>
      <c r="M46" s="194"/>
      <c r="N46" s="194"/>
      <c r="O46" s="154" t="s">
        <v>235</v>
      </c>
      <c r="P46" s="154"/>
      <c r="Q46" s="154"/>
      <c r="R46" s="186"/>
      <c r="S46" s="186"/>
      <c r="T46" s="186"/>
      <c r="U46" s="186"/>
    </row>
    <row r="47" spans="2:21">
      <c r="B47" s="154" t="s">
        <v>231</v>
      </c>
      <c r="C47" s="154"/>
      <c r="D47" s="154"/>
      <c r="E47" s="429"/>
      <c r="F47" s="429"/>
      <c r="G47" s="429"/>
      <c r="H47" s="429"/>
      <c r="I47" s="429"/>
      <c r="J47" s="429"/>
      <c r="K47" s="429"/>
      <c r="L47" s="429"/>
      <c r="M47" s="429"/>
      <c r="N47" s="429"/>
      <c r="O47" s="429"/>
      <c r="P47" s="429"/>
      <c r="Q47" s="429"/>
      <c r="R47" s="429"/>
      <c r="S47" s="429"/>
      <c r="T47" s="429"/>
      <c r="U47" s="429"/>
    </row>
    <row r="48" spans="2:21">
      <c r="B48" s="154"/>
      <c r="C48" s="154"/>
      <c r="D48" s="154"/>
      <c r="E48" s="429"/>
      <c r="F48" s="429"/>
      <c r="G48" s="429"/>
      <c r="H48" s="429"/>
      <c r="I48" s="429"/>
      <c r="J48" s="429"/>
      <c r="K48" s="429"/>
      <c r="L48" s="429"/>
      <c r="M48" s="429"/>
      <c r="N48" s="429"/>
      <c r="O48" s="429"/>
      <c r="P48" s="429"/>
      <c r="Q48" s="429"/>
      <c r="R48" s="429"/>
      <c r="S48" s="429"/>
      <c r="T48" s="429"/>
      <c r="U48" s="429"/>
    </row>
    <row r="49" spans="2:21">
      <c r="B49" s="154"/>
      <c r="C49" s="154"/>
      <c r="D49" s="154"/>
      <c r="E49" s="429"/>
      <c r="F49" s="429"/>
      <c r="G49" s="429"/>
      <c r="H49" s="429"/>
      <c r="I49" s="429"/>
      <c r="J49" s="429"/>
      <c r="K49" s="429"/>
      <c r="L49" s="429"/>
      <c r="M49" s="429"/>
      <c r="N49" s="429"/>
      <c r="O49" s="429"/>
      <c r="P49" s="429"/>
      <c r="Q49" s="429"/>
      <c r="R49" s="429"/>
      <c r="S49" s="429"/>
      <c r="T49" s="429"/>
      <c r="U49" s="429"/>
    </row>
    <row r="50" spans="2:21">
      <c r="B50" s="154"/>
      <c r="C50" s="154"/>
      <c r="D50" s="154"/>
      <c r="E50" s="429"/>
      <c r="F50" s="429"/>
      <c r="G50" s="429"/>
      <c r="H50" s="429"/>
      <c r="I50" s="429"/>
      <c r="J50" s="429"/>
      <c r="K50" s="429"/>
      <c r="L50" s="429"/>
      <c r="M50" s="429"/>
      <c r="N50" s="429"/>
      <c r="O50" s="429"/>
      <c r="P50" s="429"/>
      <c r="Q50" s="429"/>
      <c r="R50" s="429"/>
      <c r="S50" s="429"/>
      <c r="T50" s="429"/>
      <c r="U50" s="429"/>
    </row>
    <row r="51" spans="2:21">
      <c r="B51" s="154"/>
      <c r="C51" s="154"/>
      <c r="D51" s="154"/>
      <c r="E51" s="429"/>
      <c r="F51" s="429"/>
      <c r="G51" s="429"/>
      <c r="H51" s="429"/>
      <c r="I51" s="429"/>
      <c r="J51" s="429"/>
      <c r="K51" s="429"/>
      <c r="L51" s="429"/>
      <c r="M51" s="429"/>
      <c r="N51" s="429"/>
      <c r="O51" s="429"/>
      <c r="P51" s="429"/>
      <c r="Q51" s="429"/>
      <c r="R51" s="429"/>
      <c r="S51" s="429"/>
      <c r="T51" s="429"/>
      <c r="U51" s="429"/>
    </row>
  </sheetData>
  <mergeCells count="77">
    <mergeCell ref="B3:U3"/>
    <mergeCell ref="B5:D5"/>
    <mergeCell ref="E5:P5"/>
    <mergeCell ref="Q5:S5"/>
    <mergeCell ref="T5:U5"/>
    <mergeCell ref="C8:D8"/>
    <mergeCell ref="E8:U8"/>
    <mergeCell ref="B9:D9"/>
    <mergeCell ref="E9:U9"/>
    <mergeCell ref="B10:D10"/>
    <mergeCell ref="E10:N10"/>
    <mergeCell ref="O10:Q10"/>
    <mergeCell ref="R10:U10"/>
    <mergeCell ref="B6:B8"/>
    <mergeCell ref="C6:D6"/>
    <mergeCell ref="E6:U6"/>
    <mergeCell ref="C7:D7"/>
    <mergeCell ref="E7:U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C361FB3-7FE4-4A06-9396-C89029372F3C}">
          <x14:formula1>
            <xm:f>基本!$A$34:$A$40</xm:f>
          </x14:formula1>
          <xm:sqref>E5:P5 E17:P17 E29:P29 E41:P41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7D5A-89B8-4EF3-BE07-A7E008427481}">
  <sheetPr>
    <tabColor rgb="FF00B050"/>
  </sheetPr>
  <dimension ref="A1:L49"/>
  <sheetViews>
    <sheetView view="pageBreakPreview" zoomScale="115" zoomScaleNormal="100" zoomScaleSheetLayoutView="115" workbookViewId="0">
      <selection activeCell="E27" sqref="E27"/>
    </sheetView>
  </sheetViews>
  <sheetFormatPr defaultColWidth="9.59765625" defaultRowHeight="14.4"/>
  <cols>
    <col min="1" max="8" width="9.8984375" style="1" customWidth="1"/>
    <col min="9" max="9" width="13.8984375" style="1" bestFit="1" customWidth="1"/>
    <col min="10" max="10" width="18.3984375" style="1" bestFit="1" customWidth="1"/>
    <col min="11" max="11" width="9.59765625" style="1"/>
    <col min="12" max="12" width="25" style="1" bestFit="1" customWidth="1"/>
    <col min="13" max="16384" width="9.59765625" style="1"/>
  </cols>
  <sheetData>
    <row r="1" spans="1:12" ht="14.4" customHeight="1">
      <c r="A1" s="182"/>
      <c r="B1" s="182"/>
      <c r="C1" s="438" t="s">
        <v>254</v>
      </c>
      <c r="D1" s="438"/>
      <c r="E1" s="438"/>
      <c r="F1" s="438"/>
      <c r="G1" s="440" t="str">
        <f>IF(基本!B7="","","［"&amp;基本!B7&amp;"］")</f>
        <v/>
      </c>
      <c r="H1" s="440"/>
    </row>
    <row r="2" spans="1:12" ht="14.4" customHeight="1">
      <c r="A2" s="321"/>
      <c r="B2" s="321"/>
      <c r="C2" s="439"/>
      <c r="D2" s="439"/>
      <c r="E2" s="439"/>
      <c r="F2" s="439"/>
      <c r="G2" s="441"/>
      <c r="H2" s="441"/>
      <c r="J2" s="66" t="s">
        <v>67</v>
      </c>
      <c r="K2" s="66" t="s">
        <v>76</v>
      </c>
    </row>
    <row r="3" spans="1:12">
      <c r="A3" s="11" t="s">
        <v>250</v>
      </c>
      <c r="B3" s="194" t="s">
        <v>26</v>
      </c>
      <c r="C3" s="194"/>
      <c r="D3" s="194"/>
      <c r="E3" s="194"/>
      <c r="F3" s="194"/>
      <c r="G3" s="11" t="s">
        <v>222</v>
      </c>
      <c r="H3" s="3"/>
      <c r="J3" s="32" t="s">
        <v>81</v>
      </c>
      <c r="K3" s="32" t="s">
        <v>81</v>
      </c>
      <c r="L3" s="1" t="str">
        <f>CONCATENATE(J3,K3)</f>
        <v>報償費報償費</v>
      </c>
    </row>
    <row r="4" spans="1:12">
      <c r="A4" s="11" t="s">
        <v>251</v>
      </c>
      <c r="B4" s="194"/>
      <c r="C4" s="194"/>
      <c r="D4" s="11" t="s">
        <v>253</v>
      </c>
      <c r="E4" s="194"/>
      <c r="F4" s="194"/>
      <c r="G4" s="442" t="str">
        <f>IF(B4="","",IF(COUNTIF(L3:L20,I4)=0,"費目・項目エラー!!",""))</f>
        <v/>
      </c>
      <c r="H4" s="442"/>
      <c r="I4" s="1" t="str">
        <f>CONCATENATE(B4,E4)</f>
        <v/>
      </c>
      <c r="J4" s="32" t="s">
        <v>92</v>
      </c>
      <c r="K4" s="6" t="s">
        <v>77</v>
      </c>
      <c r="L4" s="1" t="str">
        <f t="shared" ref="L4:L20" si="0">CONCATENATE(J4,K4)</f>
        <v>旅費運賃</v>
      </c>
    </row>
    <row r="5" spans="1:12">
      <c r="A5" s="154" t="s">
        <v>252</v>
      </c>
      <c r="B5" s="92"/>
      <c r="C5" s="93"/>
      <c r="D5" s="93"/>
      <c r="E5" s="93"/>
      <c r="F5" s="93"/>
      <c r="G5" s="93"/>
      <c r="H5" s="103"/>
      <c r="J5" s="77"/>
      <c r="K5" s="8" t="s">
        <v>78</v>
      </c>
      <c r="L5" s="1" t="str">
        <f>CONCATENATE(J4,K5)</f>
        <v>旅費雑費</v>
      </c>
    </row>
    <row r="6" spans="1:12">
      <c r="A6" s="154"/>
      <c r="B6" s="94"/>
      <c r="C6" s="95"/>
      <c r="D6" s="95"/>
      <c r="E6" s="95"/>
      <c r="F6" s="95"/>
      <c r="G6" s="95"/>
      <c r="H6" s="104"/>
      <c r="J6" s="19"/>
      <c r="K6" s="10" t="s">
        <v>79</v>
      </c>
      <c r="L6" s="1" t="str">
        <f>CONCATENATE(J4,K6)</f>
        <v>旅費宿泊費</v>
      </c>
    </row>
    <row r="7" spans="1:12">
      <c r="A7" s="154"/>
      <c r="B7" s="94"/>
      <c r="C7" s="95"/>
      <c r="D7" s="95"/>
      <c r="E7" s="95"/>
      <c r="F7" s="95"/>
      <c r="G7" s="95"/>
      <c r="H7" s="104"/>
      <c r="J7" s="32" t="s">
        <v>93</v>
      </c>
      <c r="K7" s="6" t="s">
        <v>80</v>
      </c>
      <c r="L7" s="1" t="str">
        <f>CONCATENATE(J7,K7)</f>
        <v>需用費消耗品費</v>
      </c>
    </row>
    <row r="8" spans="1:12">
      <c r="A8" s="154"/>
      <c r="B8" s="105"/>
      <c r="C8" s="106"/>
      <c r="D8" s="106"/>
      <c r="E8" s="106"/>
      <c r="F8" s="106"/>
      <c r="G8" s="106"/>
      <c r="H8" s="107"/>
      <c r="J8" s="77"/>
      <c r="K8" s="8" t="s">
        <v>101</v>
      </c>
      <c r="L8" s="1" t="str">
        <f>CONCATENATE(J7,K8)</f>
        <v>需用費研修費</v>
      </c>
    </row>
    <row r="9" spans="1:12">
      <c r="A9" s="102"/>
      <c r="B9" s="73"/>
      <c r="C9" s="73"/>
      <c r="D9" s="73"/>
      <c r="E9" s="73"/>
      <c r="F9" s="73"/>
      <c r="G9" s="73"/>
      <c r="H9" s="91"/>
      <c r="J9" s="77"/>
      <c r="K9" s="8" t="s">
        <v>161</v>
      </c>
      <c r="L9" s="1" t="str">
        <f>CONCATENATE(J7,K9)</f>
        <v>需用費印刷費</v>
      </c>
    </row>
    <row r="10" spans="1:12">
      <c r="A10" s="100"/>
      <c r="H10" s="96"/>
      <c r="J10" s="19"/>
      <c r="K10" s="10" t="s">
        <v>83</v>
      </c>
      <c r="L10" s="1" t="str">
        <f>CONCATENATE(J7,K10)</f>
        <v>需用費修理代</v>
      </c>
    </row>
    <row r="11" spans="1:12">
      <c r="A11" s="100"/>
      <c r="H11" s="96"/>
      <c r="J11" s="32" t="s">
        <v>94</v>
      </c>
      <c r="K11" s="6" t="s">
        <v>84</v>
      </c>
      <c r="L11" s="1" t="str">
        <f>CONCATENATE(J11,K11)</f>
        <v>役務費運搬費</v>
      </c>
    </row>
    <row r="12" spans="1:12">
      <c r="A12" s="100"/>
      <c r="H12" s="96"/>
      <c r="J12" s="77"/>
      <c r="K12" s="8" t="s">
        <v>85</v>
      </c>
      <c r="L12" s="1" t="str">
        <f>CONCATENATE(J11,K12)</f>
        <v>役務費通信費</v>
      </c>
    </row>
    <row r="13" spans="1:12">
      <c r="A13" s="100"/>
      <c r="H13" s="96"/>
      <c r="J13" s="19"/>
      <c r="K13" s="10" t="s">
        <v>86</v>
      </c>
      <c r="L13" s="1" t="str">
        <f>CONCATENATE(J11,K13)</f>
        <v>役務費保険料</v>
      </c>
    </row>
    <row r="14" spans="1:12">
      <c r="A14" s="100"/>
      <c r="H14" s="96"/>
      <c r="J14" s="4" t="s">
        <v>95</v>
      </c>
      <c r="K14" s="4" t="s">
        <v>95</v>
      </c>
      <c r="L14" s="1" t="str">
        <f>CONCATENATE(J14,K14)</f>
        <v>委託料委託料</v>
      </c>
    </row>
    <row r="15" spans="1:12">
      <c r="A15" s="100"/>
      <c r="H15" s="96"/>
      <c r="J15" s="89" t="s">
        <v>102</v>
      </c>
      <c r="K15" s="6" t="s">
        <v>87</v>
      </c>
      <c r="L15" s="1" t="str">
        <f>CONCATENATE(J15,K15)</f>
        <v>使用料及び賃借料使用料</v>
      </c>
    </row>
    <row r="16" spans="1:12">
      <c r="A16" s="100"/>
      <c r="H16" s="96"/>
      <c r="J16" s="90"/>
      <c r="K16" s="10" t="s">
        <v>88</v>
      </c>
      <c r="L16" s="1" t="str">
        <f>CONCATENATE(J15,K16)</f>
        <v>使用料及び賃借料賃借料</v>
      </c>
    </row>
    <row r="17" spans="1:12">
      <c r="A17" s="100"/>
      <c r="H17" s="96"/>
      <c r="J17" s="4" t="s">
        <v>96</v>
      </c>
      <c r="K17" s="4" t="s">
        <v>89</v>
      </c>
      <c r="L17" s="1" t="str">
        <f>CONCATENATE(J17,K17)</f>
        <v>備品購入費備品費</v>
      </c>
    </row>
    <row r="18" spans="1:12">
      <c r="A18" s="100"/>
      <c r="H18" s="96"/>
      <c r="J18" s="32" t="s">
        <v>97</v>
      </c>
      <c r="K18" s="6" t="s">
        <v>90</v>
      </c>
      <c r="L18" s="1" t="str">
        <f>CONCATENATE(J18,K18)</f>
        <v>負担金参加料</v>
      </c>
    </row>
    <row r="19" spans="1:12">
      <c r="A19" s="100"/>
      <c r="H19" s="96"/>
      <c r="J19" s="19"/>
      <c r="K19" s="10" t="s">
        <v>91</v>
      </c>
      <c r="L19" s="1" t="str">
        <f>CONCATENATE(J18,K19)</f>
        <v>負担金登録料</v>
      </c>
    </row>
    <row r="20" spans="1:12">
      <c r="A20" s="100"/>
      <c r="H20" s="96"/>
      <c r="J20" s="19" t="s">
        <v>70</v>
      </c>
      <c r="K20" s="19" t="s">
        <v>70</v>
      </c>
      <c r="L20" s="1" t="str">
        <f t="shared" si="0"/>
        <v>その他その他</v>
      </c>
    </row>
    <row r="21" spans="1:12">
      <c r="A21" s="100"/>
      <c r="H21" s="96"/>
    </row>
    <row r="22" spans="1:12">
      <c r="A22" s="100"/>
      <c r="H22" s="96"/>
    </row>
    <row r="23" spans="1:12">
      <c r="A23" s="100"/>
      <c r="H23" s="96"/>
    </row>
    <row r="24" spans="1:12">
      <c r="A24" s="100"/>
      <c r="H24" s="96"/>
    </row>
    <row r="25" spans="1:12">
      <c r="A25" s="100"/>
      <c r="H25" s="96"/>
    </row>
    <row r="26" spans="1:12">
      <c r="A26" s="100"/>
      <c r="H26" s="96"/>
    </row>
    <row r="27" spans="1:12">
      <c r="A27" s="100"/>
      <c r="H27" s="96"/>
    </row>
    <row r="28" spans="1:12">
      <c r="A28" s="100"/>
      <c r="H28" s="96"/>
    </row>
    <row r="29" spans="1:12">
      <c r="A29" s="100"/>
      <c r="H29" s="96"/>
    </row>
    <row r="30" spans="1:12">
      <c r="A30" s="100"/>
      <c r="H30" s="96"/>
    </row>
    <row r="31" spans="1:12">
      <c r="A31" s="100"/>
      <c r="H31" s="96"/>
    </row>
    <row r="32" spans="1:12">
      <c r="A32" s="100"/>
      <c r="H32" s="96"/>
    </row>
    <row r="33" spans="1:8">
      <c r="A33" s="100"/>
      <c r="H33" s="96"/>
    </row>
    <row r="34" spans="1:8">
      <c r="A34" s="100"/>
      <c r="H34" s="96"/>
    </row>
    <row r="35" spans="1:8">
      <c r="A35" s="100"/>
      <c r="H35" s="96"/>
    </row>
    <row r="36" spans="1:8">
      <c r="A36" s="100"/>
      <c r="H36" s="96"/>
    </row>
    <row r="37" spans="1:8">
      <c r="A37" s="100"/>
      <c r="H37" s="96"/>
    </row>
    <row r="38" spans="1:8">
      <c r="A38" s="100"/>
      <c r="H38" s="96"/>
    </row>
    <row r="39" spans="1:8">
      <c r="A39" s="100"/>
      <c r="H39" s="96"/>
    </row>
    <row r="40" spans="1:8">
      <c r="A40" s="100"/>
      <c r="H40" s="96"/>
    </row>
    <row r="41" spans="1:8">
      <c r="A41" s="100"/>
      <c r="H41" s="96"/>
    </row>
    <row r="42" spans="1:8">
      <c r="A42" s="100"/>
      <c r="H42" s="96"/>
    </row>
    <row r="43" spans="1:8">
      <c r="A43" s="100"/>
      <c r="H43" s="96"/>
    </row>
    <row r="44" spans="1:8">
      <c r="A44" s="100"/>
      <c r="H44" s="96"/>
    </row>
    <row r="45" spans="1:8">
      <c r="A45" s="100"/>
      <c r="H45" s="96"/>
    </row>
    <row r="46" spans="1:8">
      <c r="A46" s="100"/>
      <c r="H46" s="96"/>
    </row>
    <row r="47" spans="1:8">
      <c r="A47" s="100"/>
      <c r="H47" s="96"/>
    </row>
    <row r="48" spans="1:8">
      <c r="A48" s="100"/>
      <c r="H48" s="96"/>
    </row>
    <row r="49" spans="1:8">
      <c r="A49" s="101"/>
      <c r="B49" s="76"/>
      <c r="C49" s="76"/>
      <c r="D49" s="76"/>
      <c r="E49" s="76"/>
      <c r="F49" s="76"/>
      <c r="G49" s="76"/>
      <c r="H49" s="78"/>
    </row>
  </sheetData>
  <mergeCells count="8">
    <mergeCell ref="C1:F2"/>
    <mergeCell ref="G1:H2"/>
    <mergeCell ref="A1:B2"/>
    <mergeCell ref="A5:A8"/>
    <mergeCell ref="B3:F3"/>
    <mergeCell ref="B4:C4"/>
    <mergeCell ref="G4:H4"/>
    <mergeCell ref="E4:F4"/>
  </mergeCells>
  <phoneticPr fontId="3"/>
  <dataValidations count="1">
    <dataValidation type="list" allowBlank="1" showInputMessage="1" showErrorMessage="1" sqref="E4:F4" xr:uid="{8E088B13-AAEE-4058-B471-2DB60CF3322B}">
      <formula1>$K$3:$K$20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265B60-FA0B-43DC-9B80-D4AF06EBFF78}">
          <x14:formula1>
            <xm:f>基本!$A$34:$A$40</xm:f>
          </x14:formula1>
          <xm:sqref>B3:F3</xm:sqref>
        </x14:dataValidation>
        <x14:dataValidation type="list" allowBlank="1" showInputMessage="1" showErrorMessage="1" xr:uid="{B9FE257F-D172-4A50-ABD7-E7A7975E62D9}">
          <x14:formula1>
            <xm:f>リスト!$H$18:$H$26</xm:f>
          </x14:formula1>
          <xm:sqref>B4:C4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D779-35DA-4AE5-8BF7-F106AC912701}">
  <sheetPr>
    <tabColor rgb="FF00B050"/>
  </sheetPr>
  <dimension ref="A1:J27"/>
  <sheetViews>
    <sheetView view="pageBreakPreview" zoomScale="85" zoomScaleNormal="100" zoomScaleSheetLayoutView="85" workbookViewId="0">
      <selection activeCell="G15" sqref="G15"/>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38" t="s">
        <v>249</v>
      </c>
      <c r="B1" s="438"/>
      <c r="C1" s="438"/>
      <c r="D1" s="438"/>
      <c r="E1" s="438"/>
      <c r="F1" s="438"/>
      <c r="G1" s="438"/>
      <c r="H1" s="438"/>
      <c r="I1" s="438"/>
      <c r="J1" s="438"/>
    </row>
    <row r="2" spans="1:10">
      <c r="A2" s="438"/>
      <c r="B2" s="438"/>
      <c r="C2" s="438"/>
      <c r="D2" s="438"/>
      <c r="E2" s="438"/>
      <c r="F2" s="438"/>
      <c r="G2" s="438"/>
      <c r="H2" s="438"/>
      <c r="I2" s="438"/>
      <c r="J2" s="438"/>
    </row>
    <row r="4" spans="1:10">
      <c r="A4" s="179" t="str">
        <f>IF(基本!B7="","",基本!B7)</f>
        <v/>
      </c>
      <c r="B4" s="179"/>
      <c r="C4" s="179"/>
      <c r="D4" s="179"/>
      <c r="E4" s="179"/>
      <c r="F4" s="179"/>
      <c r="G4" s="179"/>
      <c r="H4" s="179"/>
      <c r="I4" s="179"/>
      <c r="J4" s="179"/>
    </row>
    <row r="5" spans="1:10">
      <c r="A5" s="179" t="str">
        <f>IF(基本!F8="","",CONCATENATE("　",基本!B8,"　　",基本!F8,"　　様"))</f>
        <v/>
      </c>
      <c r="B5" s="179"/>
      <c r="C5" s="179"/>
      <c r="D5" s="179"/>
      <c r="E5" s="179"/>
      <c r="F5" s="179"/>
      <c r="G5" s="179"/>
      <c r="H5" s="179"/>
      <c r="I5" s="179"/>
      <c r="J5" s="179"/>
    </row>
    <row r="7" spans="1:10">
      <c r="A7" s="154" t="s">
        <v>239</v>
      </c>
      <c r="B7" s="154"/>
      <c r="C7" s="162" t="s">
        <v>26</v>
      </c>
      <c r="D7" s="162"/>
      <c r="E7" s="162"/>
      <c r="F7" s="162"/>
      <c r="G7" s="162"/>
      <c r="H7" s="154" t="s">
        <v>44</v>
      </c>
      <c r="I7" s="154"/>
      <c r="J7" s="4"/>
    </row>
    <row r="8" spans="1:10">
      <c r="A8" s="154" t="s">
        <v>240</v>
      </c>
      <c r="B8" s="154"/>
      <c r="C8" s="162"/>
      <c r="D8" s="162"/>
      <c r="E8" s="162"/>
      <c r="F8" s="162"/>
      <c r="G8" s="162"/>
      <c r="H8" s="162"/>
      <c r="I8" s="162"/>
      <c r="J8" s="162"/>
    </row>
    <row r="9" spans="1:10">
      <c r="A9" s="154" t="s">
        <v>242</v>
      </c>
      <c r="B9" s="154"/>
      <c r="C9" s="3"/>
      <c r="D9" s="154" t="s">
        <v>248</v>
      </c>
      <c r="E9" s="154"/>
      <c r="F9" s="162"/>
      <c r="G9" s="162"/>
      <c r="H9" s="162"/>
      <c r="I9" s="162"/>
      <c r="J9" s="162"/>
    </row>
    <row r="10" spans="1:10">
      <c r="A10" s="154" t="s">
        <v>137</v>
      </c>
      <c r="B10" s="154" t="s">
        <v>217</v>
      </c>
      <c r="C10" s="154" t="s">
        <v>241</v>
      </c>
      <c r="D10" s="255" t="s">
        <v>243</v>
      </c>
      <c r="E10" s="154"/>
      <c r="F10" s="154"/>
      <c r="G10" s="154"/>
      <c r="H10" s="154"/>
      <c r="I10" s="154" t="s">
        <v>244</v>
      </c>
      <c r="J10" s="154"/>
    </row>
    <row r="11" spans="1:10">
      <c r="A11" s="154"/>
      <c r="B11" s="154"/>
      <c r="C11" s="154"/>
      <c r="D11" s="154"/>
      <c r="E11" s="154"/>
      <c r="F11" s="154"/>
      <c r="G11" s="154"/>
      <c r="H11" s="154"/>
      <c r="I11" s="11" t="s">
        <v>245</v>
      </c>
      <c r="J11" s="11" t="s">
        <v>246</v>
      </c>
    </row>
    <row r="12" spans="1:10" ht="34.200000000000003" customHeight="1">
      <c r="A12" s="4">
        <v>1</v>
      </c>
      <c r="B12" s="4"/>
      <c r="C12" s="4"/>
      <c r="D12" s="80">
        <v>30</v>
      </c>
      <c r="E12" s="81"/>
      <c r="F12" s="13" t="s">
        <v>247</v>
      </c>
      <c r="G12" s="82" t="str">
        <f>IF(E12="","",D12*E12)</f>
        <v/>
      </c>
      <c r="H12" s="79" t="s">
        <v>176</v>
      </c>
      <c r="I12" s="4"/>
      <c r="J12" s="4"/>
    </row>
    <row r="13" spans="1:10" ht="34.200000000000003" customHeight="1">
      <c r="A13" s="4">
        <v>2</v>
      </c>
      <c r="B13" s="4"/>
      <c r="C13" s="4"/>
      <c r="D13" s="80">
        <f>D12</f>
        <v>30</v>
      </c>
      <c r="E13" s="81"/>
      <c r="F13" s="13" t="s">
        <v>247</v>
      </c>
      <c r="G13" s="82" t="str">
        <f t="shared" ref="G13:G21" si="0">IF(E13="","",D13*E13)</f>
        <v/>
      </c>
      <c r="H13" s="79" t="s">
        <v>176</v>
      </c>
      <c r="I13" s="4"/>
      <c r="J13" s="4"/>
    </row>
    <row r="14" spans="1:10" ht="34.200000000000003" customHeight="1">
      <c r="A14" s="4">
        <v>3</v>
      </c>
      <c r="B14" s="4"/>
      <c r="C14" s="4"/>
      <c r="D14" s="80">
        <f t="shared" ref="D14:D21" si="1">D13</f>
        <v>30</v>
      </c>
      <c r="E14" s="81"/>
      <c r="F14" s="13" t="s">
        <v>247</v>
      </c>
      <c r="G14" s="82" t="str">
        <f t="shared" si="0"/>
        <v/>
      </c>
      <c r="H14" s="79" t="s">
        <v>176</v>
      </c>
      <c r="I14" s="4"/>
      <c r="J14" s="4"/>
    </row>
    <row r="15" spans="1:10" ht="34.200000000000003" customHeight="1">
      <c r="A15" s="4">
        <v>4</v>
      </c>
      <c r="B15" s="4"/>
      <c r="C15" s="4"/>
      <c r="D15" s="80">
        <f t="shared" si="1"/>
        <v>30</v>
      </c>
      <c r="E15" s="81"/>
      <c r="F15" s="13" t="s">
        <v>247</v>
      </c>
      <c r="G15" s="82" t="str">
        <f t="shared" si="0"/>
        <v/>
      </c>
      <c r="H15" s="79" t="s">
        <v>176</v>
      </c>
      <c r="I15" s="4"/>
      <c r="J15" s="4"/>
    </row>
    <row r="16" spans="1:10" ht="34.200000000000003" customHeight="1">
      <c r="A16" s="4">
        <v>5</v>
      </c>
      <c r="B16" s="4"/>
      <c r="C16" s="4"/>
      <c r="D16" s="80">
        <f t="shared" si="1"/>
        <v>30</v>
      </c>
      <c r="E16" s="81"/>
      <c r="F16" s="13" t="s">
        <v>247</v>
      </c>
      <c r="G16" s="82" t="str">
        <f t="shared" si="0"/>
        <v/>
      </c>
      <c r="H16" s="79" t="s">
        <v>176</v>
      </c>
      <c r="I16" s="4"/>
      <c r="J16" s="4"/>
    </row>
    <row r="17" spans="1:10" ht="34.200000000000003" customHeight="1">
      <c r="A17" s="4">
        <v>6</v>
      </c>
      <c r="B17" s="4"/>
      <c r="C17" s="4"/>
      <c r="D17" s="80">
        <f t="shared" si="1"/>
        <v>30</v>
      </c>
      <c r="E17" s="81"/>
      <c r="F17" s="13" t="s">
        <v>247</v>
      </c>
      <c r="G17" s="82" t="str">
        <f t="shared" si="0"/>
        <v/>
      </c>
      <c r="H17" s="79" t="s">
        <v>176</v>
      </c>
      <c r="I17" s="4"/>
      <c r="J17" s="4"/>
    </row>
    <row r="18" spans="1:10" ht="34.200000000000003" customHeight="1">
      <c r="A18" s="4">
        <v>7</v>
      </c>
      <c r="B18" s="4"/>
      <c r="C18" s="4"/>
      <c r="D18" s="80">
        <f t="shared" si="1"/>
        <v>30</v>
      </c>
      <c r="E18" s="81"/>
      <c r="F18" s="13" t="s">
        <v>247</v>
      </c>
      <c r="G18" s="82" t="str">
        <f t="shared" si="0"/>
        <v/>
      </c>
      <c r="H18" s="79" t="s">
        <v>176</v>
      </c>
      <c r="I18" s="4"/>
      <c r="J18" s="4"/>
    </row>
    <row r="19" spans="1:10" ht="34.200000000000003" customHeight="1">
      <c r="A19" s="4">
        <v>8</v>
      </c>
      <c r="B19" s="4"/>
      <c r="C19" s="4"/>
      <c r="D19" s="80">
        <f t="shared" si="1"/>
        <v>30</v>
      </c>
      <c r="E19" s="81"/>
      <c r="F19" s="13" t="s">
        <v>247</v>
      </c>
      <c r="G19" s="82" t="str">
        <f t="shared" si="0"/>
        <v/>
      </c>
      <c r="H19" s="79" t="s">
        <v>176</v>
      </c>
      <c r="I19" s="4"/>
      <c r="J19" s="4"/>
    </row>
    <row r="20" spans="1:10" ht="34.200000000000003" customHeight="1">
      <c r="A20" s="4">
        <v>9</v>
      </c>
      <c r="B20" s="4"/>
      <c r="C20" s="4"/>
      <c r="D20" s="80">
        <f t="shared" si="1"/>
        <v>30</v>
      </c>
      <c r="E20" s="81"/>
      <c r="F20" s="13" t="s">
        <v>247</v>
      </c>
      <c r="G20" s="82" t="str">
        <f t="shared" si="0"/>
        <v/>
      </c>
      <c r="H20" s="79" t="s">
        <v>176</v>
      </c>
      <c r="I20" s="4"/>
      <c r="J20" s="4"/>
    </row>
    <row r="21" spans="1:10" ht="34.200000000000003" customHeight="1">
      <c r="A21" s="4">
        <v>10</v>
      </c>
      <c r="B21" s="4"/>
      <c r="C21" s="4"/>
      <c r="D21" s="80">
        <f t="shared" si="1"/>
        <v>30</v>
      </c>
      <c r="E21" s="81"/>
      <c r="F21" s="13" t="s">
        <v>247</v>
      </c>
      <c r="G21" s="82" t="str">
        <f t="shared" si="0"/>
        <v/>
      </c>
      <c r="H21" s="79" t="s">
        <v>176</v>
      </c>
      <c r="I21" s="4"/>
      <c r="J21" s="4"/>
    </row>
    <row r="22" spans="1:10" ht="34.200000000000003" customHeight="1">
      <c r="A22" s="4">
        <v>11</v>
      </c>
      <c r="B22" s="4"/>
      <c r="C22" s="4"/>
      <c r="D22" s="80">
        <f t="shared" ref="D22:D26" si="2">D21</f>
        <v>30</v>
      </c>
      <c r="E22" s="81"/>
      <c r="F22" s="13" t="s">
        <v>247</v>
      </c>
      <c r="G22" s="82" t="str">
        <f t="shared" ref="G22:G26" si="3">IF(E22="","",D22*E22)</f>
        <v/>
      </c>
      <c r="H22" s="79" t="s">
        <v>176</v>
      </c>
      <c r="I22" s="4"/>
      <c r="J22" s="4"/>
    </row>
    <row r="23" spans="1:10" ht="34.200000000000003" customHeight="1">
      <c r="A23" s="4">
        <v>12</v>
      </c>
      <c r="B23" s="4"/>
      <c r="C23" s="4"/>
      <c r="D23" s="80">
        <f t="shared" si="2"/>
        <v>30</v>
      </c>
      <c r="E23" s="81"/>
      <c r="F23" s="13" t="s">
        <v>247</v>
      </c>
      <c r="G23" s="82" t="str">
        <f t="shared" si="3"/>
        <v/>
      </c>
      <c r="H23" s="79" t="s">
        <v>176</v>
      </c>
      <c r="I23" s="4"/>
      <c r="J23" s="4"/>
    </row>
    <row r="24" spans="1:10" ht="34.200000000000003" customHeight="1">
      <c r="A24" s="4">
        <v>13</v>
      </c>
      <c r="B24" s="4"/>
      <c r="C24" s="4"/>
      <c r="D24" s="80">
        <f t="shared" si="2"/>
        <v>30</v>
      </c>
      <c r="E24" s="81"/>
      <c r="F24" s="13" t="s">
        <v>247</v>
      </c>
      <c r="G24" s="82" t="str">
        <f t="shared" si="3"/>
        <v/>
      </c>
      <c r="H24" s="79" t="s">
        <v>176</v>
      </c>
      <c r="I24" s="4"/>
      <c r="J24" s="4"/>
    </row>
    <row r="25" spans="1:10" ht="34.200000000000003" customHeight="1">
      <c r="A25" s="4">
        <v>14</v>
      </c>
      <c r="B25" s="4"/>
      <c r="C25" s="4"/>
      <c r="D25" s="80">
        <f t="shared" si="2"/>
        <v>30</v>
      </c>
      <c r="E25" s="81"/>
      <c r="F25" s="13" t="s">
        <v>247</v>
      </c>
      <c r="G25" s="82" t="str">
        <f t="shared" si="3"/>
        <v/>
      </c>
      <c r="H25" s="79" t="s">
        <v>176</v>
      </c>
      <c r="I25" s="4"/>
      <c r="J25" s="4"/>
    </row>
    <row r="26" spans="1:10" ht="34.200000000000003" customHeight="1" thickBot="1">
      <c r="A26" s="83">
        <v>15</v>
      </c>
      <c r="B26" s="83"/>
      <c r="C26" s="83"/>
      <c r="D26" s="84">
        <f t="shared" si="2"/>
        <v>30</v>
      </c>
      <c r="E26" s="85"/>
      <c r="F26" s="86" t="s">
        <v>247</v>
      </c>
      <c r="G26" s="87" t="str">
        <f t="shared" si="3"/>
        <v/>
      </c>
      <c r="H26" s="88" t="s">
        <v>176</v>
      </c>
      <c r="I26" s="83"/>
      <c r="J26" s="83"/>
    </row>
    <row r="27" spans="1:10" ht="34.799999999999997" customHeight="1" thickTop="1">
      <c r="A27" s="443" t="s">
        <v>71</v>
      </c>
      <c r="B27" s="321"/>
      <c r="C27" s="444"/>
      <c r="D27" s="446"/>
      <c r="E27" s="447"/>
      <c r="F27" s="445" t="str">
        <f>IF(SUM(G12:G26)=0,"",SUM(G12:G26))</f>
        <v/>
      </c>
      <c r="G27" s="445"/>
      <c r="H27" s="78" t="s">
        <v>176</v>
      </c>
      <c r="I27" s="443"/>
      <c r="J27" s="444"/>
    </row>
  </sheetData>
  <mergeCells count="20">
    <mergeCell ref="A27:C27"/>
    <mergeCell ref="F27:G27"/>
    <mergeCell ref="D27:E27"/>
    <mergeCell ref="I27:J27"/>
    <mergeCell ref="A8:B8"/>
    <mergeCell ref="D10:H11"/>
    <mergeCell ref="B10:B11"/>
    <mergeCell ref="C10:C11"/>
    <mergeCell ref="I10:J10"/>
    <mergeCell ref="A10:A11"/>
    <mergeCell ref="D9:E9"/>
    <mergeCell ref="F9:J9"/>
    <mergeCell ref="C8:J8"/>
    <mergeCell ref="A7:B7"/>
    <mergeCell ref="A9:B9"/>
    <mergeCell ref="C7:G7"/>
    <mergeCell ref="H7:I7"/>
    <mergeCell ref="A1:J2"/>
    <mergeCell ref="A4:J4"/>
    <mergeCell ref="A5:J5"/>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808ABC-52DC-47DA-A973-D099D1D4A3FF}">
          <x14:formula1>
            <xm:f>基本!$A$34:$A$40</xm:f>
          </x14:formula1>
          <xm:sqref>C7:G7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10DF-990D-46C0-89D0-7F342231F95B}">
  <sheetPr>
    <tabColor rgb="FF00B050"/>
  </sheetPr>
  <dimension ref="A1:J27"/>
  <sheetViews>
    <sheetView view="pageBreakPreview" zoomScale="85" zoomScaleNormal="100" zoomScaleSheetLayoutView="85" workbookViewId="0">
      <selection activeCell="G23" sqref="G23"/>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38" t="s">
        <v>255</v>
      </c>
      <c r="B1" s="438"/>
      <c r="C1" s="438"/>
      <c r="D1" s="438"/>
      <c r="E1" s="438"/>
      <c r="F1" s="438"/>
      <c r="G1" s="438"/>
      <c r="H1" s="438"/>
      <c r="I1" s="438"/>
      <c r="J1" s="438"/>
    </row>
    <row r="2" spans="1:10">
      <c r="A2" s="438"/>
      <c r="B2" s="438"/>
      <c r="C2" s="438"/>
      <c r="D2" s="438"/>
      <c r="E2" s="438"/>
      <c r="F2" s="438"/>
      <c r="G2" s="438"/>
      <c r="H2" s="438"/>
      <c r="I2" s="438"/>
      <c r="J2" s="438"/>
    </row>
    <row r="4" spans="1:10">
      <c r="A4" s="179" t="str">
        <f>IF(基本!B7="","",基本!B7)</f>
        <v/>
      </c>
      <c r="B4" s="179"/>
      <c r="C4" s="179"/>
      <c r="D4" s="179"/>
      <c r="E4" s="179"/>
      <c r="F4" s="179"/>
      <c r="G4" s="179"/>
      <c r="H4" s="179"/>
      <c r="I4" s="179"/>
      <c r="J4" s="179"/>
    </row>
    <row r="5" spans="1:10">
      <c r="A5" s="179" t="str">
        <f>IF(基本!F8="","",CONCATENATE("　",基本!B8,"　　",基本!F8,"　　様"))</f>
        <v/>
      </c>
      <c r="B5" s="179"/>
      <c r="C5" s="179"/>
      <c r="D5" s="179"/>
      <c r="E5" s="179"/>
      <c r="F5" s="179"/>
      <c r="G5" s="179"/>
      <c r="H5" s="179"/>
      <c r="I5" s="179"/>
      <c r="J5" s="179"/>
    </row>
    <row r="7" spans="1:10">
      <c r="A7" s="154" t="s">
        <v>239</v>
      </c>
      <c r="B7" s="154"/>
      <c r="C7" s="162" t="s">
        <v>26</v>
      </c>
      <c r="D7" s="162"/>
      <c r="E7" s="162"/>
      <c r="F7" s="162"/>
      <c r="G7" s="162"/>
      <c r="H7" s="154" t="s">
        <v>44</v>
      </c>
      <c r="I7" s="154"/>
      <c r="J7" s="4"/>
    </row>
    <row r="8" spans="1:10">
      <c r="A8" s="154" t="s">
        <v>240</v>
      </c>
      <c r="B8" s="154"/>
      <c r="C8" s="162"/>
      <c r="D8" s="162"/>
      <c r="E8" s="162"/>
      <c r="F8" s="162"/>
      <c r="G8" s="162"/>
      <c r="H8" s="162"/>
      <c r="I8" s="162"/>
      <c r="J8" s="162"/>
    </row>
    <row r="9" spans="1:10">
      <c r="A9" s="154" t="s">
        <v>242</v>
      </c>
      <c r="B9" s="154"/>
      <c r="C9" s="3"/>
      <c r="D9" s="154" t="s">
        <v>248</v>
      </c>
      <c r="E9" s="154"/>
      <c r="F9" s="162"/>
      <c r="G9" s="162"/>
      <c r="H9" s="162"/>
      <c r="I9" s="162"/>
      <c r="J9" s="162"/>
    </row>
    <row r="10" spans="1:10">
      <c r="A10" s="154" t="s">
        <v>137</v>
      </c>
      <c r="B10" s="154" t="s">
        <v>217</v>
      </c>
      <c r="C10" s="154" t="s">
        <v>256</v>
      </c>
      <c r="D10" s="255" t="s">
        <v>257</v>
      </c>
      <c r="E10" s="154"/>
      <c r="F10" s="154"/>
      <c r="G10" s="154"/>
      <c r="H10" s="154"/>
      <c r="I10" s="154" t="s">
        <v>244</v>
      </c>
      <c r="J10" s="154"/>
    </row>
    <row r="11" spans="1:10">
      <c r="A11" s="154"/>
      <c r="B11" s="154"/>
      <c r="C11" s="154"/>
      <c r="D11" s="154"/>
      <c r="E11" s="154"/>
      <c r="F11" s="154"/>
      <c r="G11" s="154"/>
      <c r="H11" s="154"/>
      <c r="I11" s="11" t="s">
        <v>245</v>
      </c>
      <c r="J11" s="11" t="s">
        <v>246</v>
      </c>
    </row>
    <row r="12" spans="1:10" ht="34.200000000000003" customHeight="1">
      <c r="A12" s="4">
        <v>1</v>
      </c>
      <c r="B12" s="4"/>
      <c r="C12" s="4"/>
      <c r="D12" s="448" t="s">
        <v>310</v>
      </c>
      <c r="E12" s="449"/>
      <c r="F12" s="449"/>
      <c r="G12" s="82"/>
      <c r="H12" s="79" t="s">
        <v>176</v>
      </c>
      <c r="I12" s="4"/>
      <c r="J12" s="4"/>
    </row>
    <row r="13" spans="1:10" ht="34.200000000000003" customHeight="1">
      <c r="A13" s="4">
        <v>2</v>
      </c>
      <c r="B13" s="4"/>
      <c r="C13" s="4"/>
      <c r="D13" s="448" t="s">
        <v>310</v>
      </c>
      <c r="E13" s="449"/>
      <c r="F13" s="449"/>
      <c r="G13" s="82"/>
      <c r="H13" s="79" t="s">
        <v>176</v>
      </c>
      <c r="I13" s="4"/>
      <c r="J13" s="4"/>
    </row>
    <row r="14" spans="1:10" ht="34.200000000000003" customHeight="1">
      <c r="A14" s="4">
        <v>3</v>
      </c>
      <c r="B14" s="4"/>
      <c r="C14" s="4"/>
      <c r="D14" s="448" t="s">
        <v>310</v>
      </c>
      <c r="E14" s="449"/>
      <c r="F14" s="449"/>
      <c r="G14" s="82"/>
      <c r="H14" s="79" t="s">
        <v>176</v>
      </c>
      <c r="I14" s="4"/>
      <c r="J14" s="4"/>
    </row>
    <row r="15" spans="1:10" ht="34.200000000000003" customHeight="1">
      <c r="A15" s="4">
        <v>4</v>
      </c>
      <c r="B15" s="4"/>
      <c r="C15" s="4"/>
      <c r="D15" s="448" t="s">
        <v>310</v>
      </c>
      <c r="E15" s="449"/>
      <c r="F15" s="449"/>
      <c r="G15" s="82"/>
      <c r="H15" s="79" t="s">
        <v>176</v>
      </c>
      <c r="I15" s="4"/>
      <c r="J15" s="4"/>
    </row>
    <row r="16" spans="1:10" ht="34.200000000000003" customHeight="1">
      <c r="A16" s="4">
        <v>5</v>
      </c>
      <c r="B16" s="4"/>
      <c r="C16" s="4"/>
      <c r="D16" s="448" t="s">
        <v>310</v>
      </c>
      <c r="E16" s="449"/>
      <c r="F16" s="449"/>
      <c r="G16" s="82"/>
      <c r="H16" s="79" t="s">
        <v>176</v>
      </c>
      <c r="I16" s="4"/>
      <c r="J16" s="4"/>
    </row>
    <row r="17" spans="1:10" ht="34.200000000000003" customHeight="1">
      <c r="A17" s="4">
        <v>6</v>
      </c>
      <c r="B17" s="4"/>
      <c r="C17" s="4"/>
      <c r="D17" s="448" t="s">
        <v>310</v>
      </c>
      <c r="E17" s="449"/>
      <c r="F17" s="449"/>
      <c r="G17" s="82"/>
      <c r="H17" s="79" t="s">
        <v>176</v>
      </c>
      <c r="I17" s="4"/>
      <c r="J17" s="4"/>
    </row>
    <row r="18" spans="1:10" ht="34.200000000000003" customHeight="1">
      <c r="A18" s="4">
        <v>7</v>
      </c>
      <c r="B18" s="4"/>
      <c r="C18" s="4"/>
      <c r="D18" s="448" t="s">
        <v>310</v>
      </c>
      <c r="E18" s="449"/>
      <c r="F18" s="449"/>
      <c r="G18" s="82"/>
      <c r="H18" s="79" t="s">
        <v>176</v>
      </c>
      <c r="I18" s="4"/>
      <c r="J18" s="4"/>
    </row>
    <row r="19" spans="1:10" ht="34.200000000000003" customHeight="1">
      <c r="A19" s="4">
        <v>8</v>
      </c>
      <c r="B19" s="4"/>
      <c r="C19" s="4"/>
      <c r="D19" s="448" t="s">
        <v>310</v>
      </c>
      <c r="E19" s="449"/>
      <c r="F19" s="449"/>
      <c r="G19" s="82"/>
      <c r="H19" s="79" t="s">
        <v>176</v>
      </c>
      <c r="I19" s="4"/>
      <c r="J19" s="4"/>
    </row>
    <row r="20" spans="1:10" ht="34.200000000000003" customHeight="1">
      <c r="A20" s="4">
        <v>9</v>
      </c>
      <c r="B20" s="4"/>
      <c r="C20" s="4"/>
      <c r="D20" s="448" t="s">
        <v>310</v>
      </c>
      <c r="E20" s="449"/>
      <c r="F20" s="449"/>
      <c r="G20" s="82"/>
      <c r="H20" s="79" t="s">
        <v>176</v>
      </c>
      <c r="I20" s="4"/>
      <c r="J20" s="4"/>
    </row>
    <row r="21" spans="1:10" ht="34.200000000000003" customHeight="1">
      <c r="A21" s="4">
        <v>10</v>
      </c>
      <c r="B21" s="4"/>
      <c r="C21" s="4"/>
      <c r="D21" s="448" t="s">
        <v>310</v>
      </c>
      <c r="E21" s="449"/>
      <c r="F21" s="449"/>
      <c r="G21" s="82"/>
      <c r="H21" s="79" t="s">
        <v>176</v>
      </c>
      <c r="I21" s="4"/>
      <c r="J21" s="4"/>
    </row>
    <row r="22" spans="1:10" ht="34.200000000000003" customHeight="1">
      <c r="A22" s="4">
        <v>11</v>
      </c>
      <c r="B22" s="4"/>
      <c r="C22" s="4"/>
      <c r="D22" s="448" t="s">
        <v>310</v>
      </c>
      <c r="E22" s="449"/>
      <c r="F22" s="449"/>
      <c r="G22" s="82"/>
      <c r="H22" s="79" t="s">
        <v>176</v>
      </c>
      <c r="I22" s="4"/>
      <c r="J22" s="4"/>
    </row>
    <row r="23" spans="1:10" ht="34.200000000000003" customHeight="1">
      <c r="A23" s="4">
        <v>12</v>
      </c>
      <c r="B23" s="4"/>
      <c r="C23" s="4"/>
      <c r="D23" s="448" t="s">
        <v>310</v>
      </c>
      <c r="E23" s="449"/>
      <c r="F23" s="449"/>
      <c r="G23" s="82"/>
      <c r="H23" s="79" t="s">
        <v>176</v>
      </c>
      <c r="I23" s="4"/>
      <c r="J23" s="4"/>
    </row>
    <row r="24" spans="1:10" ht="34.200000000000003" customHeight="1">
      <c r="A24" s="4">
        <v>13</v>
      </c>
      <c r="B24" s="4"/>
      <c r="C24" s="4"/>
      <c r="D24" s="448" t="s">
        <v>310</v>
      </c>
      <c r="E24" s="449"/>
      <c r="F24" s="449"/>
      <c r="G24" s="82"/>
      <c r="H24" s="79" t="s">
        <v>176</v>
      </c>
      <c r="I24" s="4"/>
      <c r="J24" s="4"/>
    </row>
    <row r="25" spans="1:10" ht="34.200000000000003" customHeight="1">
      <c r="A25" s="4">
        <v>14</v>
      </c>
      <c r="B25" s="4"/>
      <c r="C25" s="4"/>
      <c r="D25" s="448" t="s">
        <v>310</v>
      </c>
      <c r="E25" s="449"/>
      <c r="F25" s="449"/>
      <c r="G25" s="82"/>
      <c r="H25" s="79" t="s">
        <v>176</v>
      </c>
      <c r="I25" s="4"/>
      <c r="J25" s="4"/>
    </row>
    <row r="26" spans="1:10" ht="34.200000000000003" customHeight="1" thickBot="1">
      <c r="A26" s="83">
        <v>15</v>
      </c>
      <c r="B26" s="83"/>
      <c r="C26" s="83"/>
      <c r="D26" s="450" t="s">
        <v>310</v>
      </c>
      <c r="E26" s="451"/>
      <c r="F26" s="451"/>
      <c r="G26" s="87"/>
      <c r="H26" s="88" t="s">
        <v>176</v>
      </c>
      <c r="I26" s="83"/>
      <c r="J26" s="83"/>
    </row>
    <row r="27" spans="1:10" ht="34.799999999999997" customHeight="1" thickTop="1">
      <c r="A27" s="443" t="s">
        <v>71</v>
      </c>
      <c r="B27" s="321"/>
      <c r="C27" s="444"/>
      <c r="D27" s="446"/>
      <c r="E27" s="447"/>
      <c r="F27" s="445" t="str">
        <f>IF(SUM(G12:G26)=0,"",SUM(G12:G26))</f>
        <v/>
      </c>
      <c r="G27" s="445"/>
      <c r="H27" s="78" t="s">
        <v>176</v>
      </c>
      <c r="I27" s="443"/>
      <c r="J27" s="444"/>
    </row>
  </sheetData>
  <mergeCells count="35">
    <mergeCell ref="A1:J2"/>
    <mergeCell ref="A4:J4"/>
    <mergeCell ref="A5:J5"/>
    <mergeCell ref="A7:B7"/>
    <mergeCell ref="C7:G7"/>
    <mergeCell ref="H7:I7"/>
    <mergeCell ref="D20:F20"/>
    <mergeCell ref="D21:F21"/>
    <mergeCell ref="D22:F22"/>
    <mergeCell ref="A8:B8"/>
    <mergeCell ref="C8:J8"/>
    <mergeCell ref="A9:B9"/>
    <mergeCell ref="D9:E9"/>
    <mergeCell ref="F9:J9"/>
    <mergeCell ref="A10:A11"/>
    <mergeCell ref="B10:B11"/>
    <mergeCell ref="C10:C11"/>
    <mergeCell ref="D10:H11"/>
    <mergeCell ref="I10:J10"/>
    <mergeCell ref="A27:C27"/>
    <mergeCell ref="D27:E27"/>
    <mergeCell ref="F27:G27"/>
    <mergeCell ref="I27:J27"/>
    <mergeCell ref="D12:F12"/>
    <mergeCell ref="D13:F13"/>
    <mergeCell ref="D14:F14"/>
    <mergeCell ref="D15:F15"/>
    <mergeCell ref="D16:F16"/>
    <mergeCell ref="D23:F23"/>
    <mergeCell ref="D24:F24"/>
    <mergeCell ref="D25:F25"/>
    <mergeCell ref="D26:F26"/>
    <mergeCell ref="D17:F17"/>
    <mergeCell ref="D18:F18"/>
    <mergeCell ref="D19:F19"/>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724E50-2691-42B6-BF6D-1C1F244900A9}">
          <x14:formula1>
            <xm:f>基本!$A$34:$A$40</xm:f>
          </x14:formula1>
          <xm:sqref>C7:G7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30DD-DDB7-4E74-983D-69DF9F22F661}">
  <dimension ref="A1:AC45"/>
  <sheetViews>
    <sheetView topLeftCell="A10" zoomScaleNormal="100" workbookViewId="0">
      <selection activeCell="A41" sqref="A41"/>
    </sheetView>
  </sheetViews>
  <sheetFormatPr defaultRowHeight="14.4"/>
  <cols>
    <col min="1" max="1" width="5.5" style="2" bestFit="1" customWidth="1"/>
    <col min="2" max="2" width="3" style="1" customWidth="1"/>
    <col min="3" max="3" width="5.5" style="1" bestFit="1" customWidth="1"/>
    <col min="4" max="4" width="3.5" style="1" bestFit="1" customWidth="1"/>
    <col min="5" max="5" width="7.5" style="1" bestFit="1" customWidth="1"/>
    <col min="6" max="6" width="5.5" style="2" bestFit="1" customWidth="1"/>
    <col min="7" max="7" width="3" style="1" customWidth="1"/>
    <col min="8" max="8" width="13.8984375" style="1" bestFit="1" customWidth="1"/>
    <col min="9" max="9" width="3" style="1" customWidth="1"/>
    <col min="10" max="10" width="13.8984375" style="1" customWidth="1"/>
    <col min="11" max="11" width="3" style="1" customWidth="1"/>
    <col min="12" max="12" width="11.296875" style="1" customWidth="1"/>
    <col min="13" max="13" width="9.5" style="1" bestFit="1" customWidth="1"/>
    <col min="14" max="28" width="13" style="1" customWidth="1"/>
    <col min="29" max="37" width="12.09765625" style="1" customWidth="1"/>
    <col min="38" max="16384" width="8.796875" style="1"/>
  </cols>
  <sheetData>
    <row r="1" spans="1:29" ht="14.4" customHeight="1">
      <c r="A1" s="11" t="s">
        <v>3</v>
      </c>
      <c r="C1" s="154" t="s">
        <v>2</v>
      </c>
      <c r="D1" s="154"/>
      <c r="E1" s="160" t="s">
        <v>2</v>
      </c>
      <c r="F1" s="160" t="s">
        <v>1</v>
      </c>
      <c r="H1" s="11" t="s">
        <v>37</v>
      </c>
      <c r="I1" s="2"/>
      <c r="J1" s="11" t="s">
        <v>269</v>
      </c>
      <c r="L1" s="160" t="s">
        <v>67</v>
      </c>
      <c r="M1" s="160" t="s">
        <v>76</v>
      </c>
      <c r="N1" s="459" t="s">
        <v>24</v>
      </c>
      <c r="O1" s="459"/>
      <c r="P1" s="459"/>
      <c r="Q1" s="459"/>
      <c r="R1" s="455" t="s">
        <v>107</v>
      </c>
      <c r="S1" s="456"/>
      <c r="T1" s="459" t="s">
        <v>25</v>
      </c>
      <c r="U1" s="459" t="s">
        <v>26</v>
      </c>
      <c r="V1" s="459" t="s">
        <v>108</v>
      </c>
      <c r="W1" s="459"/>
      <c r="X1" s="459"/>
      <c r="Y1" s="459" t="s">
        <v>28</v>
      </c>
      <c r="Z1" s="459"/>
      <c r="AA1" s="459"/>
      <c r="AB1" s="459"/>
      <c r="AC1" s="459" t="s">
        <v>117</v>
      </c>
    </row>
    <row r="2" spans="1:29">
      <c r="A2" s="5" t="s">
        <v>0</v>
      </c>
      <c r="C2" s="11" t="s">
        <v>3</v>
      </c>
      <c r="D2" s="11" t="s">
        <v>4</v>
      </c>
      <c r="E2" s="161"/>
      <c r="F2" s="161"/>
      <c r="H2" s="6" t="s">
        <v>15</v>
      </c>
      <c r="J2" s="16" t="s">
        <v>268</v>
      </c>
      <c r="L2" s="452"/>
      <c r="M2" s="452"/>
      <c r="N2" s="459"/>
      <c r="O2" s="459"/>
      <c r="P2" s="459"/>
      <c r="Q2" s="459"/>
      <c r="R2" s="457"/>
      <c r="S2" s="458"/>
      <c r="T2" s="459"/>
      <c r="U2" s="459"/>
      <c r="V2" s="459"/>
      <c r="W2" s="459"/>
      <c r="X2" s="459"/>
      <c r="Y2" s="459"/>
      <c r="Z2" s="459"/>
      <c r="AA2" s="459"/>
      <c r="AB2" s="459"/>
      <c r="AC2" s="459"/>
    </row>
    <row r="3" spans="1:29" ht="14.4" customHeight="1">
      <c r="A3" s="9"/>
      <c r="C3" s="5" t="s">
        <v>125</v>
      </c>
      <c r="D3" s="6">
        <v>30</v>
      </c>
      <c r="E3" s="5" t="str">
        <f>C3&amp;IF(D3=1,"元",IF(D3&lt;10,DBCS(D3),D3))</f>
        <v>平成30</v>
      </c>
      <c r="F3" s="5">
        <v>2018</v>
      </c>
      <c r="H3" s="8" t="s">
        <v>38</v>
      </c>
      <c r="J3" s="28" t="s">
        <v>270</v>
      </c>
      <c r="L3" s="452"/>
      <c r="M3" s="452"/>
      <c r="N3" s="459" t="s">
        <v>129</v>
      </c>
      <c r="O3" s="459" t="s">
        <v>103</v>
      </c>
      <c r="P3" s="459" t="s">
        <v>105</v>
      </c>
      <c r="Q3" s="459" t="s">
        <v>106</v>
      </c>
      <c r="R3" s="453" t="s">
        <v>127</v>
      </c>
      <c r="S3" s="453" t="s">
        <v>128</v>
      </c>
      <c r="T3" s="459"/>
      <c r="U3" s="459"/>
      <c r="V3" s="459" t="s">
        <v>109</v>
      </c>
      <c r="W3" s="459" t="s">
        <v>110</v>
      </c>
      <c r="X3" s="459" t="s">
        <v>111</v>
      </c>
      <c r="Y3" s="459" t="s">
        <v>112</v>
      </c>
      <c r="Z3" s="459" t="s">
        <v>113</v>
      </c>
      <c r="AA3" s="459"/>
      <c r="AB3" s="459" t="s">
        <v>116</v>
      </c>
      <c r="AC3" s="459"/>
    </row>
    <row r="4" spans="1:29">
      <c r="C4" s="39" t="str">
        <f>C3</f>
        <v>平成</v>
      </c>
      <c r="D4" s="33">
        <f>D3+1</f>
        <v>31</v>
      </c>
      <c r="E4" s="7" t="str">
        <f t="shared" ref="E4" si="0">C4&amp;IF(D4=1,"元",IF(D4&lt;10,DBCS(D4),D4))</f>
        <v>平成31</v>
      </c>
      <c r="F4" s="7">
        <f>F3+1</f>
        <v>2019</v>
      </c>
      <c r="H4" s="8" t="s">
        <v>39</v>
      </c>
      <c r="J4" s="28" t="s">
        <v>271</v>
      </c>
      <c r="L4" s="452"/>
      <c r="M4" s="452"/>
      <c r="N4" s="459"/>
      <c r="O4" s="459"/>
      <c r="P4" s="459"/>
      <c r="Q4" s="459"/>
      <c r="R4" s="454"/>
      <c r="S4" s="454"/>
      <c r="T4" s="459"/>
      <c r="U4" s="459"/>
      <c r="V4" s="459"/>
      <c r="W4" s="459"/>
      <c r="X4" s="459"/>
      <c r="Y4" s="459"/>
      <c r="Z4" s="459"/>
      <c r="AA4" s="459"/>
      <c r="AB4" s="459"/>
      <c r="AC4" s="459"/>
    </row>
    <row r="5" spans="1:29">
      <c r="C5" s="39" t="s">
        <v>0</v>
      </c>
      <c r="D5" s="33">
        <v>1</v>
      </c>
      <c r="E5" s="7" t="str">
        <f t="shared" ref="E5:E28" si="1">C5&amp;IF(D5=1,"元",IF(D5&lt;10,DBCS(D5),D5))</f>
        <v>令和元</v>
      </c>
      <c r="F5" s="7">
        <f>F4</f>
        <v>2019</v>
      </c>
      <c r="H5" s="8" t="s">
        <v>40</v>
      </c>
      <c r="J5" s="28" t="s">
        <v>272</v>
      </c>
      <c r="L5" s="452"/>
      <c r="M5" s="452"/>
      <c r="N5" s="459"/>
      <c r="O5" s="459"/>
      <c r="P5" s="459"/>
      <c r="Q5" s="459"/>
      <c r="R5" s="454"/>
      <c r="S5" s="454"/>
      <c r="T5" s="459"/>
      <c r="U5" s="459"/>
      <c r="V5" s="459"/>
      <c r="W5" s="459"/>
      <c r="X5" s="459"/>
      <c r="Y5" s="459"/>
      <c r="Z5" s="459" t="s">
        <v>114</v>
      </c>
      <c r="AA5" s="459" t="s">
        <v>115</v>
      </c>
      <c r="AB5" s="459"/>
      <c r="AC5" s="459"/>
    </row>
    <row r="6" spans="1:29">
      <c r="A6" s="11" t="s">
        <v>52</v>
      </c>
      <c r="C6" s="39" t="str">
        <f t="shared" ref="C6:C28" si="2">C5</f>
        <v>令和</v>
      </c>
      <c r="D6" s="33">
        <f t="shared" ref="D6:D28" si="3">D5+1</f>
        <v>2</v>
      </c>
      <c r="E6" s="7" t="str">
        <f t="shared" si="1"/>
        <v>令和２</v>
      </c>
      <c r="F6" s="7">
        <f t="shared" ref="F6:F28" si="4">F5+1</f>
        <v>2020</v>
      </c>
      <c r="H6" s="8" t="s">
        <v>36</v>
      </c>
      <c r="J6" s="28" t="s">
        <v>273</v>
      </c>
      <c r="L6" s="452"/>
      <c r="M6" s="452"/>
      <c r="N6" s="453"/>
      <c r="O6" s="453"/>
      <c r="P6" s="453"/>
      <c r="Q6" s="453"/>
      <c r="R6" s="454"/>
      <c r="S6" s="454"/>
      <c r="T6" s="453"/>
      <c r="U6" s="453"/>
      <c r="V6" s="453"/>
      <c r="W6" s="453"/>
      <c r="X6" s="453"/>
      <c r="Y6" s="453"/>
      <c r="Z6" s="453"/>
      <c r="AA6" s="453"/>
      <c r="AB6" s="453"/>
      <c r="AC6" s="453"/>
    </row>
    <row r="7" spans="1:29">
      <c r="A7" s="58" t="s">
        <v>142</v>
      </c>
      <c r="C7" s="39" t="str">
        <f t="shared" si="2"/>
        <v>令和</v>
      </c>
      <c r="D7" s="33">
        <f t="shared" si="3"/>
        <v>3</v>
      </c>
      <c r="E7" s="7" t="str">
        <f t="shared" si="1"/>
        <v>令和３</v>
      </c>
      <c r="F7" s="7">
        <f t="shared" si="4"/>
        <v>2021</v>
      </c>
      <c r="H7" s="10"/>
      <c r="J7" s="28" t="s">
        <v>274</v>
      </c>
      <c r="L7" s="161"/>
      <c r="M7" s="161"/>
      <c r="N7" s="44" t="str">
        <f t="shared" ref="N7:S7" si="5">N3</f>
        <v>有望競技種別強化事業</v>
      </c>
      <c r="O7" s="44" t="str">
        <f t="shared" si="5"/>
        <v>ふるさと選手確保・活用事業</v>
      </c>
      <c r="P7" s="44" t="str">
        <f t="shared" si="5"/>
        <v>中高成連携合同強化練習会事業</v>
      </c>
      <c r="Q7" s="44" t="str">
        <f t="shared" si="5"/>
        <v>チームやまぐちチャレンジ強化事業</v>
      </c>
      <c r="R7" s="44" t="str">
        <f t="shared" si="5"/>
        <v>中国ブロック突破に向けた強化事業</v>
      </c>
      <c r="S7" s="44" t="str">
        <f t="shared" si="5"/>
        <v>国スポ入賞に向けた強化事業</v>
      </c>
      <c r="T7" s="44" t="str">
        <f>T1</f>
        <v>強化拠点校強化事業</v>
      </c>
      <c r="U7" s="44" t="str">
        <f>U1</f>
        <v>トップスポーツクラブ強化事業</v>
      </c>
      <c r="V7" s="44" t="str">
        <f>V3</f>
        <v>チームやまぐち優秀指導者育成事業</v>
      </c>
      <c r="W7" s="44" t="str">
        <f>W3</f>
        <v>トップコーチ育成事業</v>
      </c>
      <c r="X7" s="44" t="str">
        <f>X3</f>
        <v>コーチングセミナー事業</v>
      </c>
      <c r="Y7" s="44" t="str">
        <f>Y3</f>
        <v>やまぐち未来アスリートチャレンジ事業</v>
      </c>
      <c r="Z7" s="44" t="str">
        <f>Z5</f>
        <v>ジュニアクラブ活動事業</v>
      </c>
      <c r="AA7" s="44" t="str">
        <f>AA5</f>
        <v>ジュニア指導者育成事業</v>
      </c>
      <c r="AB7" s="44" t="str">
        <f>AB3</f>
        <v>未来アスリート強化事業</v>
      </c>
      <c r="AC7" s="44" t="str">
        <f>AC1</f>
        <v>トップアスリート等を活用した魅力発信事業</v>
      </c>
    </row>
    <row r="8" spans="1:29">
      <c r="A8" s="59" t="s">
        <v>143</v>
      </c>
      <c r="C8" s="39" t="str">
        <f t="shared" si="2"/>
        <v>令和</v>
      </c>
      <c r="D8" s="33">
        <f t="shared" si="3"/>
        <v>4</v>
      </c>
      <c r="E8" s="7" t="str">
        <f t="shared" si="1"/>
        <v>令和４</v>
      </c>
      <c r="F8" s="7">
        <f t="shared" si="4"/>
        <v>2022</v>
      </c>
      <c r="J8" s="28" t="s">
        <v>275</v>
      </c>
      <c r="L8" s="32" t="s">
        <v>81</v>
      </c>
      <c r="M8" s="32" t="s">
        <v>81</v>
      </c>
      <c r="N8" s="31" t="s">
        <v>74</v>
      </c>
      <c r="O8" s="31" t="s">
        <v>74</v>
      </c>
      <c r="P8" s="31" t="s">
        <v>74</v>
      </c>
      <c r="Q8" s="31" t="s">
        <v>74</v>
      </c>
      <c r="R8" s="31" t="s">
        <v>74</v>
      </c>
      <c r="S8" s="31" t="s">
        <v>74</v>
      </c>
      <c r="T8" s="31" t="s">
        <v>120</v>
      </c>
      <c r="U8" s="31" t="s">
        <v>74</v>
      </c>
      <c r="V8" s="31" t="s">
        <v>74</v>
      </c>
      <c r="W8" s="31" t="s">
        <v>74</v>
      </c>
      <c r="X8" s="31" t="s">
        <v>120</v>
      </c>
      <c r="Y8" s="31" t="s">
        <v>120</v>
      </c>
      <c r="Z8" s="31" t="s">
        <v>74</v>
      </c>
      <c r="AA8" s="31" t="s">
        <v>120</v>
      </c>
      <c r="AB8" s="31" t="s">
        <v>120</v>
      </c>
      <c r="AC8" s="31" t="s">
        <v>120</v>
      </c>
    </row>
    <row r="9" spans="1:29">
      <c r="A9" s="59" t="s">
        <v>144</v>
      </c>
      <c r="C9" s="39" t="str">
        <f t="shared" si="2"/>
        <v>令和</v>
      </c>
      <c r="D9" s="33">
        <f t="shared" si="3"/>
        <v>5</v>
      </c>
      <c r="E9" s="7" t="str">
        <f t="shared" si="1"/>
        <v>令和５</v>
      </c>
      <c r="F9" s="7">
        <f t="shared" si="4"/>
        <v>2023</v>
      </c>
      <c r="J9" s="28" t="s">
        <v>276</v>
      </c>
      <c r="L9" s="194" t="s">
        <v>92</v>
      </c>
      <c r="M9" s="6" t="s">
        <v>77</v>
      </c>
      <c r="N9" s="5" t="s">
        <v>119</v>
      </c>
      <c r="O9" s="5" t="s">
        <v>118</v>
      </c>
      <c r="P9" s="5" t="s">
        <v>118</v>
      </c>
      <c r="Q9" s="5" t="s">
        <v>118</v>
      </c>
      <c r="R9" s="5" t="s">
        <v>118</v>
      </c>
      <c r="S9" s="5" t="s">
        <v>118</v>
      </c>
      <c r="T9" s="5" t="s">
        <v>118</v>
      </c>
      <c r="U9" s="5" t="s">
        <v>118</v>
      </c>
      <c r="V9" s="5" t="s">
        <v>118</v>
      </c>
      <c r="W9" s="5" t="s">
        <v>118</v>
      </c>
      <c r="X9" s="5" t="s">
        <v>118</v>
      </c>
      <c r="Y9" s="5" t="s">
        <v>118</v>
      </c>
      <c r="Z9" s="5" t="s">
        <v>118</v>
      </c>
      <c r="AA9" s="5" t="s">
        <v>118</v>
      </c>
      <c r="AB9" s="5" t="s">
        <v>118</v>
      </c>
      <c r="AC9" s="5" t="s">
        <v>118</v>
      </c>
    </row>
    <row r="10" spans="1:29">
      <c r="A10" s="59" t="s">
        <v>145</v>
      </c>
      <c r="C10" s="39" t="str">
        <f t="shared" si="2"/>
        <v>令和</v>
      </c>
      <c r="D10" s="33">
        <f t="shared" si="3"/>
        <v>6</v>
      </c>
      <c r="E10" s="7" t="str">
        <f t="shared" si="1"/>
        <v>令和６</v>
      </c>
      <c r="F10" s="7">
        <f t="shared" si="4"/>
        <v>2024</v>
      </c>
      <c r="H10" s="11" t="s">
        <v>122</v>
      </c>
      <c r="I10" s="2"/>
      <c r="J10" s="28" t="s">
        <v>277</v>
      </c>
      <c r="L10" s="194"/>
      <c r="M10" s="8" t="s">
        <v>78</v>
      </c>
      <c r="N10" s="7" t="s">
        <v>118</v>
      </c>
      <c r="O10" s="7" t="s">
        <v>118</v>
      </c>
      <c r="P10" s="7" t="s">
        <v>118</v>
      </c>
      <c r="Q10" s="7" t="s">
        <v>118</v>
      </c>
      <c r="R10" s="7" t="s">
        <v>118</v>
      </c>
      <c r="S10" s="7" t="s">
        <v>118</v>
      </c>
      <c r="T10" s="7" t="s">
        <v>118</v>
      </c>
      <c r="U10" s="7" t="s">
        <v>118</v>
      </c>
      <c r="V10" s="7" t="s">
        <v>118</v>
      </c>
      <c r="W10" s="7" t="s">
        <v>118</v>
      </c>
      <c r="X10" s="7" t="s">
        <v>118</v>
      </c>
      <c r="Y10" s="7" t="s">
        <v>118</v>
      </c>
      <c r="Z10" s="7" t="s">
        <v>118</v>
      </c>
      <c r="AA10" s="7" t="s">
        <v>118</v>
      </c>
      <c r="AB10" s="7" t="s">
        <v>118</v>
      </c>
      <c r="AC10" s="7" t="s">
        <v>118</v>
      </c>
    </row>
    <row r="11" spans="1:29">
      <c r="A11" s="59" t="s">
        <v>146</v>
      </c>
      <c r="C11" s="39" t="str">
        <f t="shared" si="2"/>
        <v>令和</v>
      </c>
      <c r="D11" s="33">
        <f t="shared" si="3"/>
        <v>7</v>
      </c>
      <c r="E11" s="7" t="str">
        <f t="shared" si="1"/>
        <v>令和７</v>
      </c>
      <c r="F11" s="7">
        <v>2025</v>
      </c>
      <c r="H11" s="6" t="s">
        <v>123</v>
      </c>
      <c r="J11" s="28" t="s">
        <v>278</v>
      </c>
      <c r="L11" s="194"/>
      <c r="M11" s="10" t="s">
        <v>79</v>
      </c>
      <c r="N11" s="9" t="s">
        <v>118</v>
      </c>
      <c r="O11" s="9" t="s">
        <v>118</v>
      </c>
      <c r="P11" s="9" t="s">
        <v>118</v>
      </c>
      <c r="Q11" s="9" t="s">
        <v>118</v>
      </c>
      <c r="R11" s="9" t="s">
        <v>118</v>
      </c>
      <c r="S11" s="9" t="s">
        <v>118</v>
      </c>
      <c r="T11" s="9" t="s">
        <v>118</v>
      </c>
      <c r="U11" s="9" t="s">
        <v>118</v>
      </c>
      <c r="V11" s="9" t="s">
        <v>118</v>
      </c>
      <c r="W11" s="9" t="s">
        <v>118</v>
      </c>
      <c r="X11" s="9" t="s">
        <v>118</v>
      </c>
      <c r="Y11" s="9" t="s">
        <v>118</v>
      </c>
      <c r="Z11" s="9" t="s">
        <v>118</v>
      </c>
      <c r="AA11" s="9" t="s">
        <v>118</v>
      </c>
      <c r="AB11" s="9" t="s">
        <v>118</v>
      </c>
      <c r="AC11" s="9" t="s">
        <v>118</v>
      </c>
    </row>
    <row r="12" spans="1:29">
      <c r="A12" s="59" t="s">
        <v>147</v>
      </c>
      <c r="C12" s="39" t="str">
        <f t="shared" si="2"/>
        <v>令和</v>
      </c>
      <c r="D12" s="33">
        <f t="shared" si="3"/>
        <v>8</v>
      </c>
      <c r="E12" s="7" t="str">
        <f t="shared" si="1"/>
        <v>令和８</v>
      </c>
      <c r="F12" s="7">
        <f t="shared" si="4"/>
        <v>2026</v>
      </c>
      <c r="H12" s="8" t="s">
        <v>124</v>
      </c>
      <c r="J12" s="28" t="s">
        <v>279</v>
      </c>
      <c r="L12" s="194" t="s">
        <v>93</v>
      </c>
      <c r="M12" s="6" t="s">
        <v>80</v>
      </c>
      <c r="N12" s="5" t="s">
        <v>119</v>
      </c>
      <c r="O12" s="5" t="s">
        <v>74</v>
      </c>
      <c r="P12" s="5" t="s">
        <v>120</v>
      </c>
      <c r="Q12" s="5" t="s">
        <v>74</v>
      </c>
      <c r="R12" s="5" t="s">
        <v>120</v>
      </c>
      <c r="S12" s="5" t="s">
        <v>120</v>
      </c>
      <c r="T12" s="5" t="s">
        <v>120</v>
      </c>
      <c r="U12" s="5" t="s">
        <v>120</v>
      </c>
      <c r="V12" s="5" t="s">
        <v>74</v>
      </c>
      <c r="W12" s="5" t="s">
        <v>74</v>
      </c>
      <c r="X12" s="5" t="s">
        <v>74</v>
      </c>
      <c r="Y12" s="5" t="s">
        <v>120</v>
      </c>
      <c r="Z12" s="5" t="s">
        <v>120</v>
      </c>
      <c r="AA12" s="5" t="s">
        <v>74</v>
      </c>
      <c r="AB12" s="5" t="s">
        <v>120</v>
      </c>
      <c r="AC12" s="5" t="s">
        <v>120</v>
      </c>
    </row>
    <row r="13" spans="1:29">
      <c r="A13" s="60"/>
      <c r="C13" s="39" t="str">
        <f t="shared" si="2"/>
        <v>令和</v>
      </c>
      <c r="D13" s="33">
        <f t="shared" si="3"/>
        <v>9</v>
      </c>
      <c r="E13" s="7" t="str">
        <f t="shared" si="1"/>
        <v>令和９</v>
      </c>
      <c r="F13" s="7">
        <f t="shared" si="4"/>
        <v>2027</v>
      </c>
      <c r="H13" s="8" t="s">
        <v>30</v>
      </c>
      <c r="J13" s="28" t="s">
        <v>280</v>
      </c>
      <c r="L13" s="194"/>
      <c r="M13" s="8" t="s">
        <v>101</v>
      </c>
      <c r="N13" s="7" t="s">
        <v>74</v>
      </c>
      <c r="O13" s="7" t="s">
        <v>74</v>
      </c>
      <c r="P13" s="7" t="s">
        <v>74</v>
      </c>
      <c r="Q13" s="7" t="s">
        <v>74</v>
      </c>
      <c r="R13" s="7" t="s">
        <v>74</v>
      </c>
      <c r="S13" s="7" t="s">
        <v>74</v>
      </c>
      <c r="T13" s="7" t="s">
        <v>74</v>
      </c>
      <c r="U13" s="7" t="s">
        <v>74</v>
      </c>
      <c r="V13" s="7" t="s">
        <v>120</v>
      </c>
      <c r="W13" s="7" t="s">
        <v>120</v>
      </c>
      <c r="X13" s="7" t="s">
        <v>74</v>
      </c>
      <c r="Y13" s="7" t="s">
        <v>74</v>
      </c>
      <c r="Z13" s="7" t="s">
        <v>74</v>
      </c>
      <c r="AA13" s="7" t="s">
        <v>120</v>
      </c>
      <c r="AB13" s="7" t="s">
        <v>74</v>
      </c>
      <c r="AC13" s="7" t="s">
        <v>74</v>
      </c>
    </row>
    <row r="14" spans="1:29">
      <c r="C14" s="39" t="str">
        <f t="shared" si="2"/>
        <v>令和</v>
      </c>
      <c r="D14" s="33">
        <f t="shared" si="3"/>
        <v>10</v>
      </c>
      <c r="E14" s="7" t="str">
        <f t="shared" si="1"/>
        <v>令和10</v>
      </c>
      <c r="F14" s="7">
        <f t="shared" si="4"/>
        <v>2028</v>
      </c>
      <c r="H14" s="10"/>
      <c r="J14" s="28" t="s">
        <v>281</v>
      </c>
      <c r="L14" s="194"/>
      <c r="M14" s="8" t="s">
        <v>161</v>
      </c>
      <c r="N14" s="7" t="s">
        <v>74</v>
      </c>
      <c r="O14" s="7" t="s">
        <v>74</v>
      </c>
      <c r="P14" s="7" t="s">
        <v>119</v>
      </c>
      <c r="Q14" s="7" t="s">
        <v>119</v>
      </c>
      <c r="R14" s="7" t="s">
        <v>119</v>
      </c>
      <c r="S14" s="7" t="s">
        <v>119</v>
      </c>
      <c r="T14" s="7" t="s">
        <v>119</v>
      </c>
      <c r="U14" s="7" t="s">
        <v>119</v>
      </c>
      <c r="V14" s="7" t="s">
        <v>74</v>
      </c>
      <c r="W14" s="7" t="s">
        <v>120</v>
      </c>
      <c r="X14" s="7" t="s">
        <v>120</v>
      </c>
      <c r="Y14" s="7" t="s">
        <v>120</v>
      </c>
      <c r="Z14" s="7" t="s">
        <v>74</v>
      </c>
      <c r="AA14" s="7" t="s">
        <v>120</v>
      </c>
      <c r="AB14" s="7" t="s">
        <v>120</v>
      </c>
      <c r="AC14" s="7" t="s">
        <v>120</v>
      </c>
    </row>
    <row r="15" spans="1:29">
      <c r="C15" s="39" t="str">
        <f t="shared" si="2"/>
        <v>令和</v>
      </c>
      <c r="D15" s="33">
        <f t="shared" si="3"/>
        <v>11</v>
      </c>
      <c r="E15" s="7" t="str">
        <f t="shared" si="1"/>
        <v>令和11</v>
      </c>
      <c r="F15" s="7">
        <f t="shared" si="4"/>
        <v>2029</v>
      </c>
      <c r="J15" s="28" t="s">
        <v>282</v>
      </c>
      <c r="L15" s="194"/>
      <c r="M15" s="10" t="s">
        <v>83</v>
      </c>
      <c r="N15" s="9" t="s">
        <v>119</v>
      </c>
      <c r="O15" s="9" t="s">
        <v>74</v>
      </c>
      <c r="P15" s="9" t="s">
        <v>74</v>
      </c>
      <c r="Q15" s="9" t="s">
        <v>74</v>
      </c>
      <c r="R15" s="9" t="s">
        <v>119</v>
      </c>
      <c r="S15" s="9" t="s">
        <v>119</v>
      </c>
      <c r="T15" s="9" t="s">
        <v>119</v>
      </c>
      <c r="U15" s="9" t="s">
        <v>119</v>
      </c>
      <c r="V15" s="9" t="s">
        <v>74</v>
      </c>
      <c r="W15" s="9" t="s">
        <v>74</v>
      </c>
      <c r="X15" s="9" t="s">
        <v>74</v>
      </c>
      <c r="Y15" s="9" t="s">
        <v>120</v>
      </c>
      <c r="Z15" s="9" t="s">
        <v>120</v>
      </c>
      <c r="AA15" s="9" t="s">
        <v>74</v>
      </c>
      <c r="AB15" s="9" t="s">
        <v>120</v>
      </c>
      <c r="AC15" s="9" t="s">
        <v>120</v>
      </c>
    </row>
    <row r="16" spans="1:29">
      <c r="A16" s="11" t="s">
        <v>316</v>
      </c>
      <c r="C16" s="39" t="str">
        <f t="shared" si="2"/>
        <v>令和</v>
      </c>
      <c r="D16" s="33">
        <f t="shared" si="3"/>
        <v>12</v>
      </c>
      <c r="E16" s="7" t="str">
        <f t="shared" si="1"/>
        <v>令和12</v>
      </c>
      <c r="F16" s="7">
        <f t="shared" si="4"/>
        <v>2030</v>
      </c>
      <c r="J16" s="28" t="s">
        <v>283</v>
      </c>
      <c r="L16" s="194" t="s">
        <v>94</v>
      </c>
      <c r="M16" s="6" t="s">
        <v>84</v>
      </c>
      <c r="N16" s="5" t="s">
        <v>119</v>
      </c>
      <c r="O16" s="5" t="s">
        <v>120</v>
      </c>
      <c r="P16" s="5" t="s">
        <v>119</v>
      </c>
      <c r="Q16" s="5" t="s">
        <v>119</v>
      </c>
      <c r="R16" s="5" t="s">
        <v>119</v>
      </c>
      <c r="S16" s="5" t="s">
        <v>119</v>
      </c>
      <c r="T16" s="5" t="s">
        <v>119</v>
      </c>
      <c r="U16" s="5" t="s">
        <v>119</v>
      </c>
      <c r="V16" s="5" t="s">
        <v>74</v>
      </c>
      <c r="W16" s="5" t="s">
        <v>74</v>
      </c>
      <c r="X16" s="5" t="s">
        <v>119</v>
      </c>
      <c r="Y16" s="5" t="s">
        <v>119</v>
      </c>
      <c r="Z16" s="5" t="s">
        <v>74</v>
      </c>
      <c r="AA16" s="5" t="s">
        <v>119</v>
      </c>
      <c r="AB16" s="5" t="s">
        <v>119</v>
      </c>
      <c r="AC16" s="5" t="s">
        <v>119</v>
      </c>
    </row>
    <row r="17" spans="1:29">
      <c r="A17" s="121" t="s">
        <v>317</v>
      </c>
      <c r="C17" s="39" t="str">
        <f t="shared" si="2"/>
        <v>令和</v>
      </c>
      <c r="D17" s="33">
        <f t="shared" si="3"/>
        <v>13</v>
      </c>
      <c r="E17" s="7" t="str">
        <f t="shared" si="1"/>
        <v>令和13</v>
      </c>
      <c r="F17" s="7">
        <f t="shared" si="4"/>
        <v>2031</v>
      </c>
      <c r="H17" s="11" t="s">
        <v>67</v>
      </c>
      <c r="I17" s="2"/>
      <c r="J17" s="119" t="s">
        <v>284</v>
      </c>
      <c r="L17" s="194"/>
      <c r="M17" s="8" t="s">
        <v>85</v>
      </c>
      <c r="N17" s="7" t="s">
        <v>74</v>
      </c>
      <c r="O17" s="7" t="s">
        <v>74</v>
      </c>
      <c r="P17" s="7" t="s">
        <v>74</v>
      </c>
      <c r="Q17" s="7" t="s">
        <v>119</v>
      </c>
      <c r="R17" s="7" t="s">
        <v>74</v>
      </c>
      <c r="S17" s="7" t="s">
        <v>74</v>
      </c>
      <c r="T17" s="7" t="s">
        <v>74</v>
      </c>
      <c r="U17" s="7" t="s">
        <v>74</v>
      </c>
      <c r="V17" s="7" t="s">
        <v>74</v>
      </c>
      <c r="W17" s="7" t="s">
        <v>74</v>
      </c>
      <c r="X17" s="7" t="s">
        <v>74</v>
      </c>
      <c r="Y17" s="7" t="s">
        <v>119</v>
      </c>
      <c r="Z17" s="7" t="s">
        <v>74</v>
      </c>
      <c r="AA17" s="7" t="s">
        <v>74</v>
      </c>
      <c r="AB17" s="7" t="s">
        <v>74</v>
      </c>
      <c r="AC17" s="7" t="s">
        <v>119</v>
      </c>
    </row>
    <row r="18" spans="1:29">
      <c r="A18" s="122" t="s">
        <v>318</v>
      </c>
      <c r="C18" s="39" t="str">
        <f t="shared" si="2"/>
        <v>令和</v>
      </c>
      <c r="D18" s="33">
        <f t="shared" si="3"/>
        <v>14</v>
      </c>
      <c r="E18" s="7" t="str">
        <f t="shared" si="1"/>
        <v>令和14</v>
      </c>
      <c r="F18" s="7">
        <f t="shared" si="4"/>
        <v>2032</v>
      </c>
      <c r="H18" s="16" t="s">
        <v>81</v>
      </c>
      <c r="I18" s="50"/>
      <c r="J18" s="28" t="s">
        <v>285</v>
      </c>
      <c r="L18" s="194"/>
      <c r="M18" s="10" t="s">
        <v>86</v>
      </c>
      <c r="N18" s="9" t="s">
        <v>119</v>
      </c>
      <c r="O18" s="9" t="s">
        <v>74</v>
      </c>
      <c r="P18" s="9" t="s">
        <v>119</v>
      </c>
      <c r="Q18" s="9" t="s">
        <v>119</v>
      </c>
      <c r="R18" s="9" t="s">
        <v>119</v>
      </c>
      <c r="S18" s="9" t="s">
        <v>119</v>
      </c>
      <c r="T18" s="9" t="s">
        <v>74</v>
      </c>
      <c r="U18" s="9" t="s">
        <v>119</v>
      </c>
      <c r="V18" s="9" t="s">
        <v>74</v>
      </c>
      <c r="W18" s="9" t="s">
        <v>74</v>
      </c>
      <c r="X18" s="9" t="s">
        <v>119</v>
      </c>
      <c r="Y18" s="9" t="s">
        <v>119</v>
      </c>
      <c r="Z18" s="9" t="s">
        <v>119</v>
      </c>
      <c r="AA18" s="9" t="s">
        <v>119</v>
      </c>
      <c r="AB18" s="9" t="s">
        <v>119</v>
      </c>
      <c r="AC18" s="9" t="s">
        <v>119</v>
      </c>
    </row>
    <row r="19" spans="1:29">
      <c r="A19" s="122" t="s">
        <v>319</v>
      </c>
      <c r="C19" s="39" t="str">
        <f t="shared" si="2"/>
        <v>令和</v>
      </c>
      <c r="D19" s="33">
        <f t="shared" si="3"/>
        <v>15</v>
      </c>
      <c r="E19" s="7" t="str">
        <f t="shared" si="1"/>
        <v>令和15</v>
      </c>
      <c r="F19" s="7">
        <f t="shared" si="4"/>
        <v>2033</v>
      </c>
      <c r="H19" s="28" t="s">
        <v>92</v>
      </c>
      <c r="I19" s="50"/>
      <c r="J19" s="28" t="s">
        <v>286</v>
      </c>
      <c r="L19" s="4" t="s">
        <v>95</v>
      </c>
      <c r="M19" s="4" t="s">
        <v>95</v>
      </c>
      <c r="N19" s="3" t="s">
        <v>74</v>
      </c>
      <c r="O19" s="3" t="s">
        <v>74</v>
      </c>
      <c r="P19" s="3" t="s">
        <v>74</v>
      </c>
      <c r="Q19" s="3" t="s">
        <v>74</v>
      </c>
      <c r="R19" s="3" t="s">
        <v>74</v>
      </c>
      <c r="S19" s="3" t="s">
        <v>74</v>
      </c>
      <c r="T19" s="3" t="s">
        <v>74</v>
      </c>
      <c r="U19" s="3" t="s">
        <v>74</v>
      </c>
      <c r="V19" s="3" t="s">
        <v>74</v>
      </c>
      <c r="W19" s="3" t="s">
        <v>74</v>
      </c>
      <c r="X19" s="3" t="s">
        <v>74</v>
      </c>
      <c r="Y19" s="3" t="s">
        <v>119</v>
      </c>
      <c r="Z19" s="3" t="s">
        <v>74</v>
      </c>
      <c r="AA19" s="3" t="s">
        <v>74</v>
      </c>
      <c r="AB19" s="3" t="s">
        <v>74</v>
      </c>
      <c r="AC19" s="3" t="s">
        <v>119</v>
      </c>
    </row>
    <row r="20" spans="1:29">
      <c r="A20" s="122" t="s">
        <v>320</v>
      </c>
      <c r="C20" s="39" t="str">
        <f t="shared" si="2"/>
        <v>令和</v>
      </c>
      <c r="D20" s="33">
        <f t="shared" si="3"/>
        <v>16</v>
      </c>
      <c r="E20" s="7" t="str">
        <f t="shared" si="1"/>
        <v>令和16</v>
      </c>
      <c r="F20" s="7">
        <f t="shared" si="4"/>
        <v>2034</v>
      </c>
      <c r="H20" s="28" t="s">
        <v>93</v>
      </c>
      <c r="I20" s="50"/>
      <c r="J20" s="28" t="s">
        <v>287</v>
      </c>
      <c r="L20" s="460" t="s">
        <v>102</v>
      </c>
      <c r="M20" s="6" t="s">
        <v>87</v>
      </c>
      <c r="N20" s="5" t="s">
        <v>119</v>
      </c>
      <c r="O20" s="5" t="s">
        <v>74</v>
      </c>
      <c r="P20" s="5" t="s">
        <v>119</v>
      </c>
      <c r="Q20" s="5" t="s">
        <v>74</v>
      </c>
      <c r="R20" s="5" t="s">
        <v>119</v>
      </c>
      <c r="S20" s="5" t="s">
        <v>119</v>
      </c>
      <c r="T20" s="5" t="s">
        <v>119</v>
      </c>
      <c r="U20" s="5" t="s">
        <v>119</v>
      </c>
      <c r="V20" s="5" t="s">
        <v>74</v>
      </c>
      <c r="W20" s="5" t="s">
        <v>119</v>
      </c>
      <c r="X20" s="5" t="s">
        <v>119</v>
      </c>
      <c r="Y20" s="5" t="s">
        <v>119</v>
      </c>
      <c r="Z20" s="5" t="s">
        <v>74</v>
      </c>
      <c r="AA20" s="5" t="s">
        <v>119</v>
      </c>
      <c r="AB20" s="5" t="s">
        <v>119</v>
      </c>
      <c r="AC20" s="5" t="s">
        <v>119</v>
      </c>
    </row>
    <row r="21" spans="1:29">
      <c r="A21" s="123"/>
      <c r="C21" s="39" t="str">
        <f t="shared" si="2"/>
        <v>令和</v>
      </c>
      <c r="D21" s="33">
        <f t="shared" si="3"/>
        <v>17</v>
      </c>
      <c r="E21" s="7" t="str">
        <f t="shared" si="1"/>
        <v>令和17</v>
      </c>
      <c r="F21" s="7">
        <f t="shared" si="4"/>
        <v>2035</v>
      </c>
      <c r="H21" s="28" t="s">
        <v>94</v>
      </c>
      <c r="I21" s="50"/>
      <c r="J21" s="28" t="s">
        <v>288</v>
      </c>
      <c r="L21" s="460"/>
      <c r="M21" s="10" t="s">
        <v>88</v>
      </c>
      <c r="N21" s="9" t="s">
        <v>119</v>
      </c>
      <c r="O21" s="9" t="s">
        <v>74</v>
      </c>
      <c r="P21" s="9" t="s">
        <v>119</v>
      </c>
      <c r="Q21" s="9" t="s">
        <v>74</v>
      </c>
      <c r="R21" s="9" t="s">
        <v>119</v>
      </c>
      <c r="S21" s="9" t="s">
        <v>119</v>
      </c>
      <c r="T21" s="9" t="s">
        <v>119</v>
      </c>
      <c r="U21" s="9" t="s">
        <v>119</v>
      </c>
      <c r="V21" s="9" t="s">
        <v>74</v>
      </c>
      <c r="W21" s="9" t="s">
        <v>74</v>
      </c>
      <c r="X21" s="9" t="s">
        <v>119</v>
      </c>
      <c r="Y21" s="9" t="s">
        <v>119</v>
      </c>
      <c r="Z21" s="9" t="s">
        <v>74</v>
      </c>
      <c r="AA21" s="9" t="s">
        <v>119</v>
      </c>
      <c r="AB21" s="9" t="s">
        <v>119</v>
      </c>
      <c r="AC21" s="9" t="s">
        <v>119</v>
      </c>
    </row>
    <row r="22" spans="1:29">
      <c r="C22" s="39" t="str">
        <f t="shared" si="2"/>
        <v>令和</v>
      </c>
      <c r="D22" s="33">
        <f t="shared" si="3"/>
        <v>18</v>
      </c>
      <c r="E22" s="7" t="str">
        <f t="shared" si="1"/>
        <v>令和18</v>
      </c>
      <c r="F22" s="7">
        <f t="shared" si="4"/>
        <v>2036</v>
      </c>
      <c r="H22" s="28" t="s">
        <v>95</v>
      </c>
      <c r="I22" s="50"/>
      <c r="J22" s="28" t="s">
        <v>289</v>
      </c>
      <c r="L22" s="4" t="s">
        <v>96</v>
      </c>
      <c r="M22" s="4" t="s">
        <v>89</v>
      </c>
      <c r="N22" s="3" t="s">
        <v>119</v>
      </c>
      <c r="O22" s="3" t="s">
        <v>74</v>
      </c>
      <c r="P22" s="3" t="s">
        <v>119</v>
      </c>
      <c r="Q22" s="3" t="s">
        <v>74</v>
      </c>
      <c r="R22" s="3" t="s">
        <v>119</v>
      </c>
      <c r="S22" s="3" t="s">
        <v>119</v>
      </c>
      <c r="T22" s="3" t="s">
        <v>119</v>
      </c>
      <c r="U22" s="3" t="s">
        <v>119</v>
      </c>
      <c r="V22" s="3" t="s">
        <v>74</v>
      </c>
      <c r="W22" s="3" t="s">
        <v>74</v>
      </c>
      <c r="X22" s="3" t="s">
        <v>74</v>
      </c>
      <c r="Y22" s="3" t="s">
        <v>119</v>
      </c>
      <c r="Z22" s="3" t="s">
        <v>119</v>
      </c>
      <c r="AA22" s="3" t="s">
        <v>74</v>
      </c>
      <c r="AB22" s="3" t="s">
        <v>119</v>
      </c>
      <c r="AC22" s="3" t="s">
        <v>119</v>
      </c>
    </row>
    <row r="23" spans="1:29">
      <c r="C23" s="39" t="str">
        <f t="shared" si="2"/>
        <v>令和</v>
      </c>
      <c r="D23" s="33">
        <f t="shared" si="3"/>
        <v>19</v>
      </c>
      <c r="E23" s="7" t="str">
        <f t="shared" si="1"/>
        <v>令和19</v>
      </c>
      <c r="F23" s="7">
        <f t="shared" si="4"/>
        <v>2037</v>
      </c>
      <c r="H23" s="28" t="s">
        <v>102</v>
      </c>
      <c r="I23" s="50"/>
      <c r="J23" s="28" t="s">
        <v>290</v>
      </c>
      <c r="L23" s="194" t="s">
        <v>97</v>
      </c>
      <c r="M23" s="6" t="s">
        <v>90</v>
      </c>
      <c r="N23" s="5" t="s">
        <v>119</v>
      </c>
      <c r="O23" s="5" t="s">
        <v>120</v>
      </c>
      <c r="P23" s="5" t="s">
        <v>74</v>
      </c>
      <c r="Q23" s="5" t="s">
        <v>74</v>
      </c>
      <c r="R23" s="5" t="s">
        <v>119</v>
      </c>
      <c r="S23" s="5" t="s">
        <v>119</v>
      </c>
      <c r="T23" s="5" t="s">
        <v>119</v>
      </c>
      <c r="U23" s="5" t="s">
        <v>119</v>
      </c>
      <c r="V23" s="5" t="s">
        <v>74</v>
      </c>
      <c r="W23" s="5" t="s">
        <v>74</v>
      </c>
      <c r="X23" s="5" t="s">
        <v>74</v>
      </c>
      <c r="Y23" s="5" t="s">
        <v>74</v>
      </c>
      <c r="Z23" s="5" t="s">
        <v>74</v>
      </c>
      <c r="AA23" s="5" t="s">
        <v>74</v>
      </c>
      <c r="AB23" s="5" t="s">
        <v>119</v>
      </c>
      <c r="AC23" s="5" t="s">
        <v>74</v>
      </c>
    </row>
    <row r="24" spans="1:29">
      <c r="A24" s="11" t="s">
        <v>148</v>
      </c>
      <c r="C24" s="39" t="str">
        <f t="shared" si="2"/>
        <v>令和</v>
      </c>
      <c r="D24" s="33">
        <f t="shared" si="3"/>
        <v>20</v>
      </c>
      <c r="E24" s="7" t="str">
        <f t="shared" si="1"/>
        <v>令和20</v>
      </c>
      <c r="F24" s="7">
        <f t="shared" si="4"/>
        <v>2038</v>
      </c>
      <c r="H24" s="28" t="s">
        <v>96</v>
      </c>
      <c r="I24" s="50"/>
      <c r="J24" s="28" t="s">
        <v>291</v>
      </c>
      <c r="L24" s="194"/>
      <c r="M24" s="10" t="s">
        <v>91</v>
      </c>
      <c r="N24" s="9" t="s">
        <v>74</v>
      </c>
      <c r="O24" s="9" t="s">
        <v>74</v>
      </c>
      <c r="P24" s="9" t="s">
        <v>74</v>
      </c>
      <c r="Q24" s="9" t="s">
        <v>74</v>
      </c>
      <c r="R24" s="9" t="s">
        <v>74</v>
      </c>
      <c r="S24" s="9" t="s">
        <v>74</v>
      </c>
      <c r="T24" s="9" t="s">
        <v>74</v>
      </c>
      <c r="U24" s="9" t="s">
        <v>74</v>
      </c>
      <c r="V24" s="9" t="s">
        <v>74</v>
      </c>
      <c r="W24" s="9" t="s">
        <v>74</v>
      </c>
      <c r="X24" s="9" t="s">
        <v>74</v>
      </c>
      <c r="Y24" s="9" t="s">
        <v>74</v>
      </c>
      <c r="Z24" s="9" t="s">
        <v>119</v>
      </c>
      <c r="AA24" s="9" t="s">
        <v>74</v>
      </c>
      <c r="AB24" s="9" t="s">
        <v>74</v>
      </c>
      <c r="AC24" s="9" t="s">
        <v>74</v>
      </c>
    </row>
    <row r="25" spans="1:29">
      <c r="A25" s="121">
        <v>3</v>
      </c>
      <c r="C25" s="39" t="str">
        <f t="shared" si="2"/>
        <v>令和</v>
      </c>
      <c r="D25" s="33">
        <f t="shared" si="3"/>
        <v>21</v>
      </c>
      <c r="E25" s="7" t="str">
        <f t="shared" si="1"/>
        <v>令和21</v>
      </c>
      <c r="F25" s="7">
        <f t="shared" si="4"/>
        <v>2039</v>
      </c>
      <c r="H25" s="28" t="s">
        <v>97</v>
      </c>
      <c r="I25" s="50"/>
      <c r="J25" s="28" t="s">
        <v>292</v>
      </c>
      <c r="L25" s="19" t="s">
        <v>70</v>
      </c>
      <c r="M25" s="19" t="s">
        <v>70</v>
      </c>
      <c r="N25" s="34" t="s">
        <v>119</v>
      </c>
      <c r="O25" s="34" t="s">
        <v>120</v>
      </c>
      <c r="P25" s="34" t="s">
        <v>119</v>
      </c>
      <c r="Q25" s="34" t="s">
        <v>119</v>
      </c>
      <c r="R25" s="34" t="s">
        <v>119</v>
      </c>
      <c r="S25" s="34" t="s">
        <v>119</v>
      </c>
      <c r="T25" s="34" t="s">
        <v>119</v>
      </c>
      <c r="U25" s="34" t="s">
        <v>119</v>
      </c>
      <c r="V25" s="34" t="s">
        <v>119</v>
      </c>
      <c r="W25" s="34" t="s">
        <v>119</v>
      </c>
      <c r="X25" s="34" t="s">
        <v>119</v>
      </c>
      <c r="Y25" s="34" t="s">
        <v>119</v>
      </c>
      <c r="Z25" s="34" t="s">
        <v>119</v>
      </c>
      <c r="AA25" s="34" t="s">
        <v>119</v>
      </c>
      <c r="AB25" s="34" t="s">
        <v>119</v>
      </c>
      <c r="AC25" s="34" t="s">
        <v>119</v>
      </c>
    </row>
    <row r="26" spans="1:29">
      <c r="A26" s="122">
        <v>2</v>
      </c>
      <c r="C26" s="39" t="str">
        <f t="shared" si="2"/>
        <v>令和</v>
      </c>
      <c r="D26" s="33">
        <f t="shared" si="3"/>
        <v>22</v>
      </c>
      <c r="E26" s="7" t="str">
        <f t="shared" si="1"/>
        <v>令和22</v>
      </c>
      <c r="F26" s="7">
        <f t="shared" si="4"/>
        <v>2040</v>
      </c>
      <c r="H26" s="18" t="s">
        <v>70</v>
      </c>
      <c r="I26" s="50"/>
      <c r="J26" s="28" t="s">
        <v>293</v>
      </c>
    </row>
    <row r="27" spans="1:29">
      <c r="A27" s="122">
        <v>1</v>
      </c>
      <c r="C27" s="39" t="str">
        <f t="shared" si="2"/>
        <v>令和</v>
      </c>
      <c r="D27" s="33">
        <f t="shared" si="3"/>
        <v>23</v>
      </c>
      <c r="E27" s="7" t="str">
        <f t="shared" si="1"/>
        <v>令和23</v>
      </c>
      <c r="F27" s="7">
        <f t="shared" si="4"/>
        <v>2041</v>
      </c>
      <c r="J27" s="28" t="s">
        <v>294</v>
      </c>
    </row>
    <row r="28" spans="1:29">
      <c r="A28" s="123"/>
      <c r="C28" s="39" t="str">
        <f t="shared" si="2"/>
        <v>令和</v>
      </c>
      <c r="D28" s="33">
        <f t="shared" si="3"/>
        <v>24</v>
      </c>
      <c r="E28" s="7" t="str">
        <f t="shared" si="1"/>
        <v>令和24</v>
      </c>
      <c r="F28" s="7">
        <f t="shared" si="4"/>
        <v>2042</v>
      </c>
      <c r="J28" s="28" t="s">
        <v>295</v>
      </c>
    </row>
    <row r="29" spans="1:29">
      <c r="C29" s="39" t="str">
        <f t="shared" ref="C29:C44" si="6">C28</f>
        <v>令和</v>
      </c>
      <c r="D29" s="33">
        <f t="shared" ref="D29:D44" si="7">D28+1</f>
        <v>25</v>
      </c>
      <c r="E29" s="7" t="str">
        <f t="shared" ref="E29:E44" si="8">C29&amp;IF(D29=1,"元",IF(D29&lt;10,DBCS(D29),D29))</f>
        <v>令和25</v>
      </c>
      <c r="F29" s="7">
        <f t="shared" ref="F29:F44" si="9">F28+1</f>
        <v>2043</v>
      </c>
      <c r="J29" s="28" t="s">
        <v>296</v>
      </c>
    </row>
    <row r="30" spans="1:29">
      <c r="C30" s="39" t="str">
        <f t="shared" si="6"/>
        <v>令和</v>
      </c>
      <c r="D30" s="33">
        <f t="shared" si="7"/>
        <v>26</v>
      </c>
      <c r="E30" s="7" t="str">
        <f t="shared" si="8"/>
        <v>令和26</v>
      </c>
      <c r="F30" s="7">
        <f t="shared" si="9"/>
        <v>2044</v>
      </c>
      <c r="J30" s="28" t="s">
        <v>297</v>
      </c>
    </row>
    <row r="31" spans="1:29">
      <c r="A31" s="11" t="s">
        <v>315</v>
      </c>
      <c r="C31" s="39" t="str">
        <f t="shared" si="6"/>
        <v>令和</v>
      </c>
      <c r="D31" s="33">
        <f t="shared" si="7"/>
        <v>27</v>
      </c>
      <c r="E31" s="7" t="str">
        <f t="shared" si="8"/>
        <v>令和27</v>
      </c>
      <c r="F31" s="7">
        <f t="shared" si="9"/>
        <v>2045</v>
      </c>
      <c r="J31" s="28" t="s">
        <v>298</v>
      </c>
    </row>
    <row r="32" spans="1:29">
      <c r="A32" s="121" t="s">
        <v>321</v>
      </c>
      <c r="C32" s="39" t="str">
        <f t="shared" si="6"/>
        <v>令和</v>
      </c>
      <c r="D32" s="33">
        <f t="shared" si="7"/>
        <v>28</v>
      </c>
      <c r="E32" s="7" t="str">
        <f t="shared" si="8"/>
        <v>令和28</v>
      </c>
      <c r="F32" s="7">
        <f t="shared" si="9"/>
        <v>2046</v>
      </c>
      <c r="J32" s="28" t="s">
        <v>299</v>
      </c>
    </row>
    <row r="33" spans="1:10">
      <c r="A33" s="122" t="s">
        <v>322</v>
      </c>
      <c r="C33" s="39" t="str">
        <f t="shared" si="6"/>
        <v>令和</v>
      </c>
      <c r="D33" s="33">
        <f t="shared" si="7"/>
        <v>29</v>
      </c>
      <c r="E33" s="7" t="str">
        <f t="shared" si="8"/>
        <v>令和29</v>
      </c>
      <c r="F33" s="7">
        <f t="shared" si="9"/>
        <v>2047</v>
      </c>
      <c r="J33" s="28" t="s">
        <v>300</v>
      </c>
    </row>
    <row r="34" spans="1:10">
      <c r="A34" s="123"/>
      <c r="C34" s="39" t="str">
        <f t="shared" si="6"/>
        <v>令和</v>
      </c>
      <c r="D34" s="33">
        <f t="shared" si="7"/>
        <v>30</v>
      </c>
      <c r="E34" s="7" t="str">
        <f t="shared" si="8"/>
        <v>令和30</v>
      </c>
      <c r="F34" s="7">
        <f t="shared" si="9"/>
        <v>2048</v>
      </c>
      <c r="J34" s="28" t="s">
        <v>301</v>
      </c>
    </row>
    <row r="35" spans="1:10">
      <c r="C35" s="39" t="str">
        <f t="shared" si="6"/>
        <v>令和</v>
      </c>
      <c r="D35" s="33">
        <f t="shared" si="7"/>
        <v>31</v>
      </c>
      <c r="E35" s="7" t="str">
        <f t="shared" si="8"/>
        <v>令和31</v>
      </c>
      <c r="F35" s="7">
        <f t="shared" si="9"/>
        <v>2049</v>
      </c>
      <c r="J35" s="28" t="s">
        <v>302</v>
      </c>
    </row>
    <row r="36" spans="1:10">
      <c r="C36" s="39" t="str">
        <f t="shared" si="6"/>
        <v>令和</v>
      </c>
      <c r="D36" s="33">
        <f t="shared" si="7"/>
        <v>32</v>
      </c>
      <c r="E36" s="7" t="str">
        <f t="shared" si="8"/>
        <v>令和32</v>
      </c>
      <c r="F36" s="7">
        <f t="shared" si="9"/>
        <v>2050</v>
      </c>
      <c r="J36" s="28" t="s">
        <v>303</v>
      </c>
    </row>
    <row r="37" spans="1:10">
      <c r="A37" s="11" t="s">
        <v>330</v>
      </c>
      <c r="C37" s="39" t="str">
        <f t="shared" si="6"/>
        <v>令和</v>
      </c>
      <c r="D37" s="33">
        <f t="shared" si="7"/>
        <v>33</v>
      </c>
      <c r="E37" s="7" t="str">
        <f t="shared" si="8"/>
        <v>令和33</v>
      </c>
      <c r="F37" s="7">
        <f t="shared" si="9"/>
        <v>2051</v>
      </c>
      <c r="J37" s="28" t="s">
        <v>304</v>
      </c>
    </row>
    <row r="38" spans="1:10">
      <c r="A38" s="121" t="s">
        <v>331</v>
      </c>
      <c r="C38" s="39" t="str">
        <f t="shared" si="6"/>
        <v>令和</v>
      </c>
      <c r="D38" s="33">
        <f t="shared" si="7"/>
        <v>34</v>
      </c>
      <c r="E38" s="7" t="str">
        <f t="shared" si="8"/>
        <v>令和34</v>
      </c>
      <c r="F38" s="7">
        <f t="shared" si="9"/>
        <v>2052</v>
      </c>
      <c r="J38" s="28" t="s">
        <v>305</v>
      </c>
    </row>
    <row r="39" spans="1:10">
      <c r="A39" s="122" t="s">
        <v>332</v>
      </c>
      <c r="C39" s="39" t="str">
        <f t="shared" si="6"/>
        <v>令和</v>
      </c>
      <c r="D39" s="33">
        <f t="shared" si="7"/>
        <v>35</v>
      </c>
      <c r="E39" s="7" t="str">
        <f t="shared" si="8"/>
        <v>令和35</v>
      </c>
      <c r="F39" s="7">
        <f t="shared" si="9"/>
        <v>2053</v>
      </c>
      <c r="J39" s="28" t="s">
        <v>306</v>
      </c>
    </row>
    <row r="40" spans="1:10">
      <c r="A40" s="122" t="s">
        <v>333</v>
      </c>
      <c r="C40" s="39" t="str">
        <f t="shared" si="6"/>
        <v>令和</v>
      </c>
      <c r="D40" s="33">
        <f t="shared" si="7"/>
        <v>36</v>
      </c>
      <c r="E40" s="7" t="str">
        <f t="shared" si="8"/>
        <v>令和36</v>
      </c>
      <c r="F40" s="7">
        <f t="shared" si="9"/>
        <v>2054</v>
      </c>
      <c r="J40" s="28" t="s">
        <v>307</v>
      </c>
    </row>
    <row r="41" spans="1:10">
      <c r="A41" s="122" t="s">
        <v>334</v>
      </c>
      <c r="C41" s="39" t="str">
        <f t="shared" si="6"/>
        <v>令和</v>
      </c>
      <c r="D41" s="33">
        <f t="shared" si="7"/>
        <v>37</v>
      </c>
      <c r="E41" s="7" t="str">
        <f t="shared" si="8"/>
        <v>令和37</v>
      </c>
      <c r="F41" s="7">
        <f t="shared" si="9"/>
        <v>2055</v>
      </c>
      <c r="J41" s="28" t="s">
        <v>308</v>
      </c>
    </row>
    <row r="42" spans="1:10">
      <c r="A42" s="123"/>
      <c r="C42" s="39" t="str">
        <f t="shared" si="6"/>
        <v>令和</v>
      </c>
      <c r="D42" s="33">
        <f t="shared" si="7"/>
        <v>38</v>
      </c>
      <c r="E42" s="7" t="str">
        <f t="shared" si="8"/>
        <v>令和38</v>
      </c>
      <c r="F42" s="7">
        <f t="shared" si="9"/>
        <v>2056</v>
      </c>
      <c r="J42" s="28" t="s">
        <v>309</v>
      </c>
    </row>
    <row r="43" spans="1:10">
      <c r="C43" s="39" t="str">
        <f t="shared" si="6"/>
        <v>令和</v>
      </c>
      <c r="D43" s="33">
        <f t="shared" si="7"/>
        <v>39</v>
      </c>
      <c r="E43" s="7" t="str">
        <f t="shared" si="8"/>
        <v>令和39</v>
      </c>
      <c r="F43" s="7">
        <f t="shared" si="9"/>
        <v>2057</v>
      </c>
      <c r="J43" s="18"/>
    </row>
    <row r="44" spans="1:10">
      <c r="C44" s="39" t="str">
        <f t="shared" si="6"/>
        <v>令和</v>
      </c>
      <c r="D44" s="33">
        <f t="shared" si="7"/>
        <v>40</v>
      </c>
      <c r="E44" s="7" t="str">
        <f t="shared" si="8"/>
        <v>令和40</v>
      </c>
      <c r="F44" s="7">
        <f t="shared" si="9"/>
        <v>2058</v>
      </c>
    </row>
    <row r="45" spans="1:10">
      <c r="C45" s="10"/>
      <c r="D45" s="10"/>
      <c r="E45" s="10" t="str">
        <f t="shared" ref="E45" si="10">C45&amp;IF(D45=1,"元",IF(D45&lt;10,DBCS(D45),D45))</f>
        <v/>
      </c>
      <c r="F45" s="9"/>
    </row>
  </sheetData>
  <mergeCells count="31">
    <mergeCell ref="L23:L24"/>
    <mergeCell ref="C1:D1"/>
    <mergeCell ref="L20:L21"/>
    <mergeCell ref="L9:L11"/>
    <mergeCell ref="L12:L15"/>
    <mergeCell ref="L16:L18"/>
    <mergeCell ref="E1:E2"/>
    <mergeCell ref="F1:F2"/>
    <mergeCell ref="L1:L7"/>
    <mergeCell ref="AC1:AC6"/>
    <mergeCell ref="T1:T6"/>
    <mergeCell ref="U1:U6"/>
    <mergeCell ref="V3:V6"/>
    <mergeCell ref="W3:W6"/>
    <mergeCell ref="X3:X6"/>
    <mergeCell ref="Y1:AB2"/>
    <mergeCell ref="V1:X2"/>
    <mergeCell ref="Y3:Y6"/>
    <mergeCell ref="Z3:AA4"/>
    <mergeCell ref="AB3:AB6"/>
    <mergeCell ref="Z5:Z6"/>
    <mergeCell ref="AA5:AA6"/>
    <mergeCell ref="M1:M7"/>
    <mergeCell ref="R3:R6"/>
    <mergeCell ref="S3:S6"/>
    <mergeCell ref="R1:S2"/>
    <mergeCell ref="N3:N6"/>
    <mergeCell ref="O3:O6"/>
    <mergeCell ref="P3:P6"/>
    <mergeCell ref="N1:Q2"/>
    <mergeCell ref="Q3:Q6"/>
  </mergeCells>
  <phoneticPr fontId="3"/>
  <conditionalFormatting sqref="N8:AC25">
    <cfRule type="cellIs" dxfId="0" priority="1" operator="notEqual">
      <formula>"対象"</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4C0F-6EB1-42D0-A8C0-E390051F6E5C}">
  <dimension ref="A1"/>
  <sheetViews>
    <sheetView workbookViewId="0">
      <selection activeCell="C5" sqref="C5:D6"/>
    </sheetView>
  </sheetViews>
  <sheetFormatPr defaultRowHeight="14.4"/>
  <cols>
    <col min="1" max="16384" width="8.796875" style="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基本</vt:lpstr>
      <vt:lpstr>鑑・請求</vt:lpstr>
      <vt:lpstr>指導者</vt:lpstr>
      <vt:lpstr>選手</vt:lpstr>
      <vt:lpstr>ｸﾗﾌﾞ</vt:lpstr>
      <vt:lpstr>備品</vt:lpstr>
      <vt:lpstr>その他</vt:lpstr>
      <vt:lpstr>領収</vt:lpstr>
      <vt:lpstr>旅費</vt:lpstr>
      <vt:lpstr>宿泊手当</vt:lpstr>
      <vt:lpstr>リスト</vt:lpstr>
      <vt:lpstr>BASE</vt:lpstr>
      <vt:lpstr>ｸﾗﾌﾞ!Print_Area</vt:lpstr>
      <vt:lpstr>その他!Print_Area</vt:lpstr>
      <vt:lpstr>リスト!Print_Area</vt:lpstr>
      <vt:lpstr>鑑・請求!Print_Area</vt:lpstr>
      <vt:lpstr>基本!Print_Area</vt:lpstr>
      <vt:lpstr>指導者!Print_Area</vt:lpstr>
      <vt:lpstr>宿泊手当!Print_Area</vt:lpstr>
      <vt:lpstr>選手!Print_Area</vt:lpstr>
      <vt:lpstr>備品!Print_Area</vt:lpstr>
      <vt:lpstr>旅費!Print_Area</vt:lpstr>
      <vt:lpstr>領収!Print_Area</vt:lpstr>
      <vt:lpstr>ｸﾗﾌﾞ!チームやまぐちチャレンジ強化事業</vt:lpstr>
      <vt:lpstr>ｸﾗﾌﾞ!トップスポーツクラブ強化事業</vt:lpstr>
      <vt:lpstr>ｸﾗﾌﾞ!ふるさと選手確保・活用事業</vt:lpstr>
      <vt:lpstr>ｸﾗﾌﾞ!強化拠点校強化事業</vt:lpstr>
      <vt:lpstr>ｸﾗﾌﾞ!国スポ入賞に向けた強化事業</vt:lpstr>
      <vt:lpstr>ｸﾗﾌﾞ!中高成連携合同強化練習会事業</vt:lpstr>
      <vt:lpstr>ｸﾗﾌﾞ!中国ブロック突破に向けた強化事業</vt:lpstr>
      <vt:lpstr>ｸﾗﾌﾞ!有望競技_種別_強化事業</vt:lpstr>
      <vt:lpstr>ｸﾗﾌﾞ!有望競技種別強化事業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ysports3</dc:creator>
  <cp:lastModifiedBy>ysports3</cp:lastModifiedBy>
  <cp:lastPrinted>2025-04-03T01:00:17Z</cp:lastPrinted>
  <dcterms:created xsi:type="dcterms:W3CDTF">2025-02-21T00:07:14Z</dcterms:created>
  <dcterms:modified xsi:type="dcterms:W3CDTF">2025-04-15T00:07:16Z</dcterms:modified>
</cp:coreProperties>
</file>